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showInkAnnotation="0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hildegerlofs/Dropbox/Hilde/Laatzienwiejebent/Opdrachten/Nij Begun/Isolatie/"/>
    </mc:Choice>
  </mc:AlternateContent>
  <xr:revisionPtr revIDLastSave="0" documentId="8_{F7407236-6D97-3A46-9BA9-59124F6A6117}" xr6:coauthVersionLast="47" xr6:coauthVersionMax="47" xr10:uidLastSave="{00000000-0000-0000-0000-000000000000}"/>
  <bookViews>
    <workbookView xWindow="0" yWindow="0" windowWidth="44800" windowHeight="25200" tabRatio="716" xr2:uid="{8D440B40-8EF8-428B-BF4D-A224D134033C}"/>
  </bookViews>
  <sheets>
    <sheet name="Maatregel_29_kosten" sheetId="1" r:id="rId1"/>
    <sheet name="Onderbouwing_M29" sheetId="16" r:id="rId2"/>
    <sheet name=" Uittrekstaten." sheetId="2" r:id="rId3"/>
    <sheet name="Afwerking_kosten " sheetId="17" state="hidden" r:id="rId4"/>
    <sheet name="Materiaal " sheetId="13" state="hidden" r:id="rId5"/>
    <sheet name="Tabellen" sheetId="12" state="hidden" r:id="rId6"/>
  </sheets>
  <definedNames>
    <definedName name="________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___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xlnm._FilterDatabase" localSheetId="0" hidden="1">Maatregel_29_kosten!$A$1:$B$527</definedName>
    <definedName name="_xlnm._FilterDatabase" localSheetId="1" hidden="1">Onderbouwing_M29!$B$6:$Q$1134</definedName>
    <definedName name="_xlnm._FilterDatabase" localSheetId="5" hidden="1">Tabellen!#REF!</definedName>
    <definedName name="_Hlk175842881" localSheetId="3">'Afwerking_kosten '!$B$2</definedName>
    <definedName name="_Hlk9341218" localSheetId="0">Maatregel_29_kosten!#REF!</definedName>
    <definedName name="_Key2" hidden="1">#REF!</definedName>
    <definedName name="_Order1" hidden="1">255</definedName>
    <definedName name="_Order2" hidden="1">255</definedName>
    <definedName name="_pro2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_ruw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ruw1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ruw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ruw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ruw3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_Toc132285006" localSheetId="2">' Uittrekstaten.'!#REF!</definedName>
    <definedName name="_Toc132285007" localSheetId="2">' Uittrekstaten.'!#REF!</definedName>
    <definedName name="_Toc132285008" localSheetId="2">' Uittrekstaten.'!#REF!</definedName>
    <definedName name="_Toc132285009" localSheetId="2">' Uittrekstaten.'!#REF!</definedName>
    <definedName name="_tot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a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a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bk" hidden="1">#REF!</definedName>
    <definedName name="BVO">Maatregel_29_kosten!#REF!</definedName>
    <definedName name="conflikt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conflikt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cv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cv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d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e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e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2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2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2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dstk21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e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e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ee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ee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ExterneGegevens_1" localSheetId="2" hidden="1">' Uittrekstaten.'!#REF!</definedName>
    <definedName name="f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ff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ff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fff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fff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g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g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ggggg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ggggg_1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ggggggggggggggggg" hidden="1">{#N/A,#N/A,TRUE,"kopblad";#N/A,#N/A,TRUE,"alg";#N/A,#N/A,TRUE,"verzP";#N/A,#N/A,TRUE,"Park";#N/A,#N/A,TRUE,"verzK";#N/A,#N/A,TRUE,"gevel";#N/A,#N/A,TRUE,"afb";#N/A,#N/A,TRUE,"san";#N/A,#N/A,TRUE,"vert verk";#N/A,#N/A,TRUE,"hor afw";#N/A,#N/A,TRUE,"buit";#N/A,#N/A,TRUE,"div"}</definedName>
    <definedName name="ggggggggggggggggg_1" hidden="1">{#N/A,#N/A,TRUE,"kopblad";#N/A,#N/A,TRUE,"alg";#N/A,#N/A,TRUE,"verzP";#N/A,#N/A,TRUE,"Park";#N/A,#N/A,TRUE,"verzK";#N/A,#N/A,TRUE,"gevel";#N/A,#N/A,TRUE,"afb";#N/A,#N/A,TRUE,"san";#N/A,#N/A,TRUE,"vert verk";#N/A,#N/A,TRUE,"hor afw";#N/A,#N/A,TRUE,"buit";#N/A,#N/A,TRUE,"div"}</definedName>
    <definedName name="hgh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hgh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hoekwoning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hoekwoning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hoekwoningbbbbbbbbbbbbbb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hoekwoningbbbbbbbbbbbbbb_1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i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i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jooo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jooo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leon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leon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m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m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n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n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oppervlakte" hidden="1">{#N/A,#N/A,TRUE,"alg";#N/A,#N/A,TRUE,"verzamelblad";#N/A,#N/A,TRUE,"kostenverd";#N/A,#N/A,TRUE,"fund";#N/A,#N/A,TRUE,"ruwbouw";#N/A,#N/A,TRUE,"gevelsl";#N/A,#N/A,TRUE,"afbouw";#N/A,#N/A,TRUE,"hor afw";#N/A,#N/A,TRUE,"diversen"}</definedName>
    <definedName name="oppervlakte_1" hidden="1">{#N/A,#N/A,TRUE,"alg";#N/A,#N/A,TRUE,"verzamelblad";#N/A,#N/A,TRUE,"kostenverd";#N/A,#N/A,TRUE,"fund";#N/A,#N/A,TRUE,"ruwbouw";#N/A,#N/A,TRUE,"gevelsl";#N/A,#N/A,TRUE,"afbouw";#N/A,#N/A,TRUE,"hor afw";#N/A,#N/A,TRUE,"diversen"}</definedName>
    <definedName name="_xlnm.Print_Area" localSheetId="2">' Uittrekstaten.'!$A$1:$AJ$202</definedName>
    <definedName name="_xlnm.Print_Area" localSheetId="0">Maatregel_29_kosten!$C$1:$W$527</definedName>
    <definedName name="_xlnm.Print_Area" localSheetId="1">Onderbouwing_M29!$B$2:$M$1134</definedName>
    <definedName name="_xlnm.Print_Titles" localSheetId="2">' Uittrekstaten.'!$2:$163</definedName>
    <definedName name="_xlnm.Print_Titles" localSheetId="0">Maatregel_29_kosten!$1:$5</definedName>
    <definedName name="_xlnm.Print_Titles" localSheetId="1">Onderbouwing_M29!$1:$7</definedName>
    <definedName name="pro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pro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q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q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qqqq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qqqq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qwe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qwe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ramining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ramining_1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re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ruw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ruw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ruwb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ruwb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s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s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ss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ss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sss" hidden="1">{#N/A,#N/A,TRUE,"alg";#N/A,#N/A,TRUE,"verzamelblad";#N/A,#N/A,TRUE,"fund tm beg grond";#N/A,#N/A,TRUE,"ruwbouw";#N/A,#N/A,TRUE,"gevel";#N/A,#N/A,TRUE,"afbouw";#N/A,#N/A,TRUE,"hor afw"}</definedName>
    <definedName name="sss_1" hidden="1">{#N/A,#N/A,TRUE,"alg";#N/A,#N/A,TRUE,"verzamelblad";#N/A,#N/A,TRUE,"fund tm beg grond";#N/A,#N/A,TRUE,"ruwbouw";#N/A,#N/A,TRUE,"gevel";#N/A,#N/A,TRUE,"afbouw";#N/A,#N/A,TRUE,"hor afw"}</definedName>
    <definedName name="ssss" hidden="1">{#N/A,#N/A,TRUE,"alg";#N/A,#N/A,TRUE,"verzamelblad";#N/A,#N/A,TRUE,"kostenverd";#N/A,#N/A,TRUE,"fund";#N/A,#N/A,TRUE,"ruwbouw";#N/A,#N/A,TRUE,"gevelsl";#N/A,#N/A,TRUE,"afbouw";#N/A,#N/A,TRUE,"hor afw";#N/A,#N/A,TRUE,"diversen"}</definedName>
    <definedName name="ssss_1" hidden="1">{#N/A,#N/A,TRUE,"alg";#N/A,#N/A,TRUE,"verzamelblad";#N/A,#N/A,TRUE,"kostenverd";#N/A,#N/A,TRUE,"fund";#N/A,#N/A,TRUE,"ruwbouw";#N/A,#N/A,TRUE,"gevelsl";#N/A,#N/A,TRUE,"afbouw";#N/A,#N/A,TRUE,"hor afw";#N/A,#N/A,TRUE,"diversen"}</definedName>
    <definedName name="sssss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sssss_1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ssssss" hidden="1">{#N/A,#N/A,TRUE,"kopblad";#N/A,#N/A,TRUE,"projectgegevens";#N/A,#N/A,TRUE,"uitganspunten";#N/A,#N/A,TRUE,"vormanalyse";#N/A,#N/A,TRUE,"kengetallen";#N/A,#N/A,TRUE,"eindblad comm";#N/A,#N/A,TRUE,"eindblad won";#N/A,#N/A,TRUE,"verz bl comm";#N/A,#N/A,TRUE,"verz bl won";#N/A,#N/A,TRUE,"comm";#N/A,#N/A,TRUE,"won"}</definedName>
    <definedName name="ssssss_1" hidden="1">{#N/A,#N/A,TRUE,"kopblad";#N/A,#N/A,TRUE,"projectgegevens";#N/A,#N/A,TRUE,"uitganspunten";#N/A,#N/A,TRUE,"vormanalyse";#N/A,#N/A,TRUE,"kengetallen";#N/A,#N/A,TRUE,"eindblad comm";#N/A,#N/A,TRUE,"eindblad won";#N/A,#N/A,TRUE,"verz bl comm";#N/A,#N/A,TRUE,"verz bl won";#N/A,#N/A,TRUE,"comm";#N/A,#N/A,TRUE,"won"}</definedName>
    <definedName name="temp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temp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temp2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temp2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test" hidden="1">{#N/A,#N/A,TRUE,"1 ALG";#N/A,#N/A,TRUE,"2 SK";#N/A,#N/A,TRUE,"3 BWK";#N/A,#N/A,TRUE,"4 INST";#N/A,#N/A,TRUE,"5 TECHN";#N/A,#N/A,TRUE,"6 INR";#N/A,#N/A,TRUE,"7 TERR"}</definedName>
    <definedName name="test_1" hidden="1">{#N/A,#N/A,TRUE,"1 ALG";#N/A,#N/A,TRUE,"2 SK";#N/A,#N/A,TRUE,"3 BWK";#N/A,#N/A,TRUE,"4 INST";#N/A,#N/A,TRUE,"5 TECHN";#N/A,#N/A,TRUE,"6 INR";#N/A,#N/A,TRUE,"7 TERR"}</definedName>
    <definedName name="test1" hidden="1">{#N/A,#N/A,TRUE,"1 ALG";#N/A,#N/A,TRUE,"2 SK";#N/A,#N/A,TRUE,"3 BWK";#N/A,#N/A,TRUE,"4 INST";#N/A,#N/A,TRUE,"5 TECHN";#N/A,#N/A,TRUE,"6 INR";#N/A,#N/A,TRUE,"7 TERR"}</definedName>
    <definedName name="test1_1" hidden="1">{#N/A,#N/A,TRUE,"1 ALG";#N/A,#N/A,TRUE,"2 SK";#N/A,#N/A,TRUE,"3 BWK";#N/A,#N/A,TRUE,"4 INST";#N/A,#N/A,TRUE,"5 TECHN";#N/A,#N/A,TRUE,"6 INR";#N/A,#N/A,TRUE,"7 TERR"}</definedName>
    <definedName name="testje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testje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tot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tot_1" hidden="1">{#N/A,#N/A,TRUE,"kopblad";#N/A,#N/A,TRUE,"alg";#N/A,#N/A,TRUE,"verz";#N/A,#N/A,TRUE,"ruwbouw";#N/A,#N/A,TRUE,"gevel";#N/A,#N/A,TRUE,"afbouw kant";#N/A,#N/A,TRUE,"afbouw kern";#N/A,#N/A,TRUE,"vert verkeer";#N/A,#N/A,TRUE,"hor afw";#N/A,#N/A,TRUE,"sanitair"}</definedName>
    <definedName name="TypeB_hw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TypeB_hw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TypeB_tw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TypeB_tw_1" hidden="1">{#N/A,#N/A,TRUE,"A";#N/A,#N/A,TRUE,"E";#N/A,#N/A,TRUE,"V1";#N/A,#N/A,TRUE,"V2";#N/A,#N/A,TRUE,"BVO";#N/A,#N/A,TRUE,"A1";#N/A,#N/A,TRUE,"1-P";#N/A,#N/A,TRUE,"1-st k 5lg";#N/A,#N/A,TRUE,"1-st k 6lg";#N/A,#N/A,TRUE,"1-st k 6lg kop";#N/A,#N/A,TRUE,"1-k 10lg";#N/A,#N/A,TRUE,"1-Dek";#N/A,#N/A,TRUE,"2-P";#N/A,#N/A,TRUE,"2-k 10lg";#N/A,#N/A,TRUE,"2-st k 6lg";#N/A,#N/A,TRUE,"2-k 6lg";#N/A,#N/A,TRUE,"2-k 7lg";#N/A,#N/A,TRUE,"2-Dek"}</definedName>
    <definedName name="Uurloon_bouwplaatsmedewerker">#REF!</definedName>
    <definedName name="wat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wat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wrn" hidden="1">{#N/A,#N/A,FALSE,"won B";#N/A,#N/A,FALSE,"won B1";#N/A,#N/A,FALSE,"won B2";#N/A,#N/A,FALSE,"kopgB";#N/A,#N/A,FALSE,"berg1";#N/A,#N/A,FALSE,"berg2ko";#N/A,#N/A,FALSE,"dakjes B";#N/A,#N/A,FALSE,"terreinB";#N/A,#N/A,FALSE,"installB";#N/A,#N/A,FALSE,"heiwB"}</definedName>
    <definedName name="wrn_1" hidden="1">{#N/A,#N/A,FALSE,"won B";#N/A,#N/A,FALSE,"won B1";#N/A,#N/A,FALSE,"won B2";#N/A,#N/A,FALSE,"kopgB";#N/A,#N/A,FALSE,"berg1";#N/A,#N/A,FALSE,"berg2ko";#N/A,#N/A,FALSE,"dakjes B";#N/A,#N/A,FALSE,"terreinB";#N/A,#N/A,FALSE,"installB";#N/A,#N/A,FALSE,"heiwB"}</definedName>
    <definedName name="wrn.A10_totaal." hidden="1">{#N/A,#N/A,TRUE,"kopblad";#N/A,#N/A,TRUE,"alg";#N/A,#N/A,TRUE,"verzP";#N/A,#N/A,TRUE,"verzW";#N/A,#N/A,TRUE,"Verd";#N/A,#N/A,TRUE,"P";#N/A,#N/A,TRUE,"Fund";#N/A,#N/A,TRUE,"RB";#N/A,#N/A,TRUE,"Gevel";#N/A,#N/A,TRUE,"Afbouw";#N/A,#N/A,TRUE,"Horiz";#N/A,#N/A,TRUE,"BP";#N/A,#N/A,TRUE,"Diversen";#N/A,#N/A,TRUE,"Instal"}</definedName>
    <definedName name="wrn.A10_totaal._1" hidden="1">{#N/A,#N/A,TRUE,"kopblad";#N/A,#N/A,TRUE,"alg";#N/A,#N/A,TRUE,"verzP";#N/A,#N/A,TRUE,"verzW";#N/A,#N/A,TRUE,"Verd";#N/A,#N/A,TRUE,"P";#N/A,#N/A,TRUE,"Fund";#N/A,#N/A,TRUE,"RB";#N/A,#N/A,TRUE,"Gevel";#N/A,#N/A,TRUE,"Afbouw";#N/A,#N/A,TRUE,"Horiz";#N/A,#N/A,TRUE,"BP";#N/A,#N/A,TRUE,"Diversen";#N/A,#N/A,TRUE,"Instal"}</definedName>
    <definedName name="wrn.ADRUKKEN._.GEHEEL." hidden="1">{#N/A,#N/A,TRUE,"alg";#N/A,#N/A,TRUE,"verzamelblad";#N/A,#N/A,TRUE,"fund tm beg grond";#N/A,#N/A,TRUE,"ruwbouw";#N/A,#N/A,TRUE,"gevel";#N/A,#N/A,TRUE,"afbouw";#N/A,#N/A,TRUE,"hor afw"}</definedName>
    <definedName name="wrn.ADRUKKEN._.GEHEEL._1" hidden="1">{#N/A,#N/A,TRUE,"alg";#N/A,#N/A,TRUE,"verzamelblad";#N/A,#N/A,TRUE,"fund tm beg grond";#N/A,#N/A,TRUE,"ruwbouw";#N/A,#N/A,TRUE,"gevel";#N/A,#N/A,TRUE,"afbouw";#N/A,#N/A,TRUE,"hor afw"}</definedName>
    <definedName name="wrn.afdruk._.febr._.2001." hidden="1">{#N/A,#N/A,TRUE,"uitg.pnt.";#N/A,#N/A,TRUE,"alg";#N/A,#N/A,TRUE,"verzamelblad";#N/A,#N/A,TRUE,"fund";#N/A,#N/A,TRUE,"ruwb";#N/A,#N/A,TRUE,"gevel";#N/A,#N/A,TRUE,"afbouw";#N/A,#N/A,TRUE,"horz.afw";#N/A,#N/A,TRUE,"trappen";#N/A,#N/A,TRUE,"divers";#N/A,#N/A,TRUE,"Renovatie";#N/A,#N/A,TRUE,"Restauratie"}</definedName>
    <definedName name="wrn.afdruk._.febr._.2001._1" hidden="1">{#N/A,#N/A,TRUE,"uitg.pnt.";#N/A,#N/A,TRUE,"alg";#N/A,#N/A,TRUE,"verzamelblad";#N/A,#N/A,TRUE,"fund";#N/A,#N/A,TRUE,"ruwb";#N/A,#N/A,TRUE,"gevel";#N/A,#N/A,TRUE,"afbouw";#N/A,#N/A,TRUE,"horz.afw";#N/A,#N/A,TRUE,"trappen";#N/A,#N/A,TRUE,"divers";#N/A,#N/A,TRUE,"Renovatie";#N/A,#N/A,TRUE,"Restauratie"}</definedName>
    <definedName name="wrn.AFDRUKKEN._.GEHEEL." hidden="1">{#N/A,#N/A,TRUE,"alg";#N/A,#N/A,TRUE,"verzamelblad";#N/A,#N/A,TRUE,"kostenverd";#N/A,#N/A,TRUE,"fund";#N/A,#N/A,TRUE,"ruwbouw";#N/A,#N/A,TRUE,"gevelsl";#N/A,#N/A,TRUE,"afbouw";#N/A,#N/A,TRUE,"hor afw";#N/A,#N/A,TRUE,"diversen"}</definedName>
    <definedName name="wrn.AFDRUKKEN._.GEHEEL._1" hidden="1">{#N/A,#N/A,TRUE,"alg";#N/A,#N/A,TRUE,"verzamelblad";#N/A,#N/A,TRUE,"kostenverd";#N/A,#N/A,TRUE,"fund";#N/A,#N/A,TRUE,"ruwbouw";#N/A,#N/A,TRUE,"gevelsl";#N/A,#N/A,TRUE,"afbouw";#N/A,#N/A,TRUE,"hor afw";#N/A,#N/A,TRUE,"diversen"}</definedName>
    <definedName name="wrn.alle._.tabbladen." hidden="1">{#N/A,#N/A,FALSE,"uitg.pnt.";#N/A,#N/A,FALSE,"alg";#N/A,#N/A,FALSE,"verzamelblad";#N/A,#N/A,FALSE,"fund";#N/A,#N/A,FALSE,"ruwb";#N/A,#N/A,FALSE,"gevel";#N/A,#N/A,FALSE,"afbouw";#N/A,#N/A,FALSE,"horz.afw";#N/A,#N/A,FALSE,"trappen";#N/A,#N/A,FALSE,"divers";#N/A,#N/A,FALSE,"Renovatie";#N/A,#N/A,FALSE,"Restauratie"}</definedName>
    <definedName name="wrn.alle._.tabbladen._1" hidden="1">{#N/A,#N/A,FALSE,"uitg.pnt.";#N/A,#N/A,FALSE,"alg";#N/A,#N/A,FALSE,"verzamelblad";#N/A,#N/A,FALSE,"fund";#N/A,#N/A,FALSE,"ruwb";#N/A,#N/A,FALSE,"gevel";#N/A,#N/A,FALSE,"afbouw";#N/A,#N/A,FALSE,"horz.afw";#N/A,#N/A,FALSE,"trappen";#N/A,#N/A,FALSE,"divers";#N/A,#N/A,FALSE,"Renovatie";#N/A,#N/A,FALSE,"Restauratie"}</definedName>
    <definedName name="wrn.Aura._.35." hidden="1">{#N/A,#N/A,TRUE,"kopblad";#N/A,#N/A,TRUE,"projectgeg";#N/A,#N/A,TRUE,"uitganspunten";#N/A,#N/A,TRUE,"vormanalyse";#N/A,#N/A,TRUE,"eindblad";#N/A,#N/A,TRUE,"A";#N/A,#N/A,TRUE,"AP";#N/A,#N/A,TRUE,"C";#N/A,#N/A,TRUE,"kop C";#N/A,#N/A,TRUE,"dil A";#N/A,#N/A,TRUE,"dil C";#N/A,#N/A,TRUE,"terrein"}</definedName>
    <definedName name="wrn.Aura._.35._1" hidden="1">{#N/A,#N/A,TRUE,"kopblad";#N/A,#N/A,TRUE,"projectgeg";#N/A,#N/A,TRUE,"uitganspunten";#N/A,#N/A,TRUE,"vormanalyse";#N/A,#N/A,TRUE,"eindblad";#N/A,#N/A,TRUE,"A";#N/A,#N/A,TRUE,"AP";#N/A,#N/A,TRUE,"C";#N/A,#N/A,TRUE,"kop C";#N/A,#N/A,TRUE,"dil A";#N/A,#N/A,TRUE,"dil C";#N/A,#N/A,TRUE,"terrein"}</definedName>
    <definedName name="wrn.CKC._.NV." hidden="1">{#N/A,#N/A,TRUE,"kopblad";#N/A,#N/A,TRUE,"projectgegevens";#N/A,#N/A,TRUE,"uitganspunten";#N/A,#N/A,TRUE,"vormanalyse";#N/A,#N/A,TRUE,"verz";#N/A,#N/A,TRUE,"bouwk";#N/A,#N/A,TRUE,"instal";#N/A,#N/A,TRUE,"extra eisen"}</definedName>
    <definedName name="wrn.CKC._.NV._1" hidden="1">{#N/A,#N/A,TRUE,"kopblad";#N/A,#N/A,TRUE,"projectgegevens";#N/A,#N/A,TRUE,"uitganspunten";#N/A,#N/A,TRUE,"vormanalyse";#N/A,#N/A,TRUE,"verz";#N/A,#N/A,TRUE,"bouwk";#N/A,#N/A,TRUE,"instal";#N/A,#N/A,TRUE,"extra eisen"}</definedName>
    <definedName name="wrn.de._.nollen._.totaal." hidden="1">{#N/A,#N/A,TRUE,"kopblad";#N/A,#N/A,TRUE,"alg";#N/A,#N/A,TRUE,"verzBarth";#N/A,#N/A,TRUE,"A1";#N/A,#N/A,TRUE,"A2";#N/A,#N/A,TRUE,"Kopgevels A";#N/A,#N/A,TRUE,"C1";#N/A,#N/A,TRUE,"C2";#N/A,#N/A,TRUE,"F";#N/A,#N/A,TRUE,"verzS2";#N/A,#N/A,TRUE,"B";#N/A,#N/A,TRUE,"B kopg";#N/A,#N/A,TRUE,"D1";#N/A,#N/A,TRUE,"D2";#N/A,#N/A,TRUE,"Kopgevels D2";#N/A,#N/A,TRUE,"E"}</definedName>
    <definedName name="wrn.de._.nollen._.totaal._1" hidden="1">{#N/A,#N/A,TRUE,"kopblad";#N/A,#N/A,TRUE,"alg";#N/A,#N/A,TRUE,"verzBarth";#N/A,#N/A,TRUE,"A1";#N/A,#N/A,TRUE,"A2";#N/A,#N/A,TRUE,"Kopgevels A";#N/A,#N/A,TRUE,"C1";#N/A,#N/A,TRUE,"C2";#N/A,#N/A,TRUE,"F";#N/A,#N/A,TRUE,"verzS2";#N/A,#N/A,TRUE,"B";#N/A,#N/A,TRUE,"B kopg";#N/A,#N/A,TRUE,"D1";#N/A,#N/A,TRUE,"D2";#N/A,#N/A,TRUE,"Kopgevels D2";#N/A,#N/A,TRUE,"E"}</definedName>
    <definedName name="wrn.DHM_totaal.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wrn.DHM_totaal._1" hidden="1">{#N/A,#N/A,TRUE,"kopblad";#N/A,#N/A,TRUE,"alg";#N/A,#N/A,TRUE,"VerzP";#N/A,#N/A,TRUE,"parkeren totaal";#N/A,#N/A,TRUE,"VerzK";#N/A,#N/A,TRUE,"ruwbouw";#N/A,#N/A,TRUE,"gevel";#N/A,#N/A,TRUE,"afbouw";#N/A,#N/A,TRUE,"VV";#N/A,#N/A,TRUE,"sanitair";#N/A,#N/A,TRUE,"horz";#N/A,#N/A,TRUE,"diversen";#N/A,#N/A,TRUE,"instal"}</definedName>
    <definedName name="wrn.hoofddorp._.totaal." hidden="1">{#N/A,#N/A,TRUE,"kopblad";#N/A,#N/A,TRUE,"projectgegevens";#N/A,#N/A,TRUE,"uitgangspunten";#N/A,#N/A,TRUE,"verdeling";#N/A,#N/A,TRUE,"parkeren";#N/A,#N/A,TRUE,"apotheek";#N/A,#N/A,TRUE,"health centre";#N/A,#N/A,TRUE,"appartementen"}</definedName>
    <definedName name="wrn.hoofddorp._.totaal._1" hidden="1">{#N/A,#N/A,TRUE,"kopblad";#N/A,#N/A,TRUE,"projectgegevens";#N/A,#N/A,TRUE,"uitgangspunten";#N/A,#N/A,TRUE,"verdeling";#N/A,#N/A,TRUE,"parkeren";#N/A,#N/A,TRUE,"apotheek";#N/A,#N/A,TRUE,"health centre";#N/A,#N/A,TRUE,"appartementen"}</definedName>
    <definedName name="wrn.kavel._.12._.totaal." hidden="1">{#N/A,#N/A,TRUE,"kopblad";#N/A,#N/A,TRUE,"projectgegevens";#N/A,#N/A,TRUE,"uitganspunten";#N/A,#N/A,TRUE,"vormanalyse";#N/A,#N/A,TRUE,"kengetallen";#N/A,#N/A,TRUE,"verz bl comm";#N/A,#N/A,TRUE,"verz bl won";#N/A,#N/A,TRUE,"comm";#N/A,#N/A,TRUE,"won"}</definedName>
    <definedName name="wrn.kavel._.12._.totaal._1" hidden="1">{#N/A,#N/A,TRUE,"kopblad";#N/A,#N/A,TRUE,"projectgegevens";#N/A,#N/A,TRUE,"uitganspunten";#N/A,#N/A,TRUE,"vormanalyse";#N/A,#N/A,TRUE,"kengetallen";#N/A,#N/A,TRUE,"eindblad comm";#N/A,#N/A,TRUE,"eindblad won";#N/A,#N/A,TRUE,"verz bl comm";#N/A,#N/A,TRUE,"verz bl won";#N/A,#N/A,TRUE,"comm";#N/A,#N/A,TRUE,"won"}</definedName>
    <definedName name="wrn.KMAR." hidden="1">{#N/A,#N/A,TRUE,"kopblad";#N/A,#N/A,TRUE,"projectgegevens";#N/A,#N/A,TRUE,"uitganspunten";#N/A,#N/A,TRUE,"verzamelblad";#N/A,#N/A,TRUE,"kantoor";#N/A,#N/A,TRUE,"TOTAAL";#N/A,#N/A,TRUE,"inrichting"}</definedName>
    <definedName name="wrn.KMAR._1" hidden="1">{#N/A,#N/A,TRUE,"kopblad";#N/A,#N/A,TRUE,"projectgegevens";#N/A,#N/A,TRUE,"uitganspunten";#N/A,#N/A,TRUE,"verzamelblad";#N/A,#N/A,TRUE,"kantoor";#N/A,#N/A,TRUE,"TOTAAL";#N/A,#N/A,TRUE,"inrichting"}</definedName>
    <definedName name="wrn.Programmaraming._.10._.sep._.01.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wrn.Programmaraming._.10._.sep._.01._1" hidden="1">{#N/A,#N/A,TRUE,"Kopblad";#N/A,#N/A,TRUE,"ALG";#N/A,#N/A,TRUE,"BVO en VORMfactoren";#N/A,#N/A,TRUE,"TOTAAL";#N/A,#N/A,TRUE,"FUND";#N/A,#N/A,TRUE,"RUWBOUW";#N/A,#N/A,TRUE,"GEVEL";#N/A,#N/A,TRUE,"AFBOUW";#N/A,#N/A,TRUE,"HOR VERT";#N/A,#N/A,TRUE,"INSTALLATIES"}</definedName>
    <definedName name="wrn.raming._.02._.april._.2003.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wrn.raming._.02._.april._.2003._1" hidden="1">{#N/A,#N/A,TRUE,"kopbl";#N/A,#N/A,TRUE,"proj geg";#N/A,#N/A,TRUE,"uitg punt";#N/A,#N/A,TRUE,"totaalblad";#N/A,#N/A,TRUE,"bedrijf 1";#N/A,#N/A,TRUE,"bedrijf 2";#N/A,#N/A,TRUE,"fund";#N/A,#N/A,TRUE,"pa";#N/A,#N/A,TRUE,"com1";#N/A,#N/A,TRUE,"com2";#N/A,#N/A,TRUE,"app1";#N/A,#N/A,TRUE,"app2";#N/A,#N/A,TRUE,"dakafw";#N/A,#N/A,TRUE,"terrein";#N/A,#N/A,TRUE,"installaties"}</definedName>
    <definedName name="wrn.rapport._.onderdelen." hidden="1">{#N/A,#N/A,FALSE,"won B";#N/A,#N/A,FALSE,"won B1";#N/A,#N/A,FALSE,"won B2";#N/A,#N/A,FALSE,"kopgB";#N/A,#N/A,FALSE,"berg1";#N/A,#N/A,FALSE,"berg2ko";#N/A,#N/A,FALSE,"dakjes B";#N/A,#N/A,FALSE,"terreinB";#N/A,#N/A,FALSE,"installB";#N/A,#N/A,FALSE,"heiwB"}</definedName>
    <definedName name="wrn.rapport._.onderdelen._1" hidden="1">{#N/A,#N/A,FALSE,"won B";#N/A,#N/A,FALSE,"won B1";#N/A,#N/A,FALSE,"won B2";#N/A,#N/A,FALSE,"kopgB";#N/A,#N/A,FALSE,"berg1";#N/A,#N/A,FALSE,"berg2ko";#N/A,#N/A,FALSE,"dakjes B";#N/A,#N/A,FALSE,"terreinB";#N/A,#N/A,FALSE,"installB";#N/A,#N/A,FALSE,"heiwB"}</definedName>
    <definedName name="wrn.SoHo._.totaal." hidden="1">{#N/A,#N/A,TRUE,"kopblad";#N/A,#N/A,TRUE,"alg";#N/A,#N/A,TRUE,"verz P";#N/A,#N/A,TRUE,"P";#N/A,#N/A,TRUE,"verz F";#N/A,#N/A,TRUE,"F";#N/A,#N/A,TRUE,"verz WW";#N/A,#N/A,TRUE,"WW";#N/A,#N/A,TRUE,"verz AFB";#N/A,#N/A,TRUE,"AFB";#N/A,#N/A,TRUE,"verz ROB";#N/A,#N/A,TRUE,"ROB";#N/A,#N/A,TRUE,"INST"}</definedName>
    <definedName name="wrn.SoHo._.totaal._1" hidden="1">{#N/A,#N/A,TRUE,"kopblad";#N/A,#N/A,TRUE,"alg";#N/A,#N/A,TRUE,"verz P";#N/A,#N/A,TRUE,"P";#N/A,#N/A,TRUE,"verz F";#N/A,#N/A,TRUE,"F";#N/A,#N/A,TRUE,"verz WW";#N/A,#N/A,TRUE,"WW";#N/A,#N/A,TRUE,"verz AFB";#N/A,#N/A,TRUE,"AFB";#N/A,#N/A,TRUE,"verz ROB";#N/A,#N/A,TRUE,"ROB";#N/A,#N/A,TRUE,"INST"}</definedName>
    <definedName name="wrn.test." hidden="1">{#N/A,#N/A,FALSE,"offerte"}</definedName>
    <definedName name="wrn.test._1" hidden="1">{#N/A,#N/A,FALSE,"offerte"}</definedName>
    <definedName name="wrn.totaal." hidden="1">{#N/A,#N/A,TRUE,"kopblad";#N/A,#N/A,TRUE,"projectgeg";#N/A,#N/A,TRUE,"uitgangsp";#N/A,#N/A,TRUE,"vormanalyse";#N/A,#N/A,TRUE,"eindbl tot";#N/A,#N/A,TRUE,"eindbl P";#N/A,#N/A,TRUE,"eindbl com";#N/A,#N/A,TRUE,"eindbl bios";#N/A,#N/A,TRUE,"eindbl won";#N/A,#N/A,TRUE,"P gar";#N/A,#N/A,TRUE,"commercieel";#N/A,#N/A,TRUE,"bios";#N/A,#N/A,TRUE,"won pak";#N/A,#N/A,TRUE,"won gracht";#N/A,#N/A,TRUE,"won zaag";#N/A,#N/A,TRUE,"won toren";#N/A,#N/A,TRUE,"terrein"}</definedName>
    <definedName name="wrn.totaal._.blok._.3." hidden="1">{#N/A,#N/A,TRUE,"kopblad";#N/A,#N/A,TRUE,"projectgegevens";#N/A,#N/A,TRUE,"uitganspunten";#N/A,#N/A,TRUE,"resul123";#N/A,#N/A,TRUE,"resul456";#N/A,#N/A,TRUE,"t1";#N/A,#N/A,TRUE,"vz1";#N/A,#N/A,TRUE,"r1";#N/A,#N/A,TRUE,"t2";#N/A,#N/A,TRUE,"vz2";#N/A,#N/A,TRUE,"r2";#N/A,#N/A,TRUE,"t3";#N/A,#N/A,TRUE,"vz3";#N/A,#N/A,TRUE,"r3";#N/A,#N/A,TRUE,"t4";#N/A,#N/A,TRUE,"vz4";#N/A,#N/A,TRUE,"r4";#N/A,#N/A,TRUE,"t5";#N/A,#N/A,TRUE,"vz5";#N/A,#N/A,TRUE,"r5";#N/A,#N/A,TRUE,"t6";#N/A,#N/A,TRUE,"vz6";#N/A,#N/A,TRUE,"r6"}</definedName>
    <definedName name="wrn.totaal._.blok._.3._1" hidden="1">{#N/A,#N/A,TRUE,"kopblad";#N/A,#N/A,TRUE,"projectgegevens";#N/A,#N/A,TRUE,"uitganspunten";#N/A,#N/A,TRUE,"resul123";#N/A,#N/A,TRUE,"resul456";#N/A,#N/A,TRUE,"t1";#N/A,#N/A,TRUE,"vz1";#N/A,#N/A,TRUE,"r1";#N/A,#N/A,TRUE,"t2";#N/A,#N/A,TRUE,"vz2";#N/A,#N/A,TRUE,"r2";#N/A,#N/A,TRUE,"t3";#N/A,#N/A,TRUE,"vz3";#N/A,#N/A,TRUE,"r3";#N/A,#N/A,TRUE,"t4";#N/A,#N/A,TRUE,"vz4";#N/A,#N/A,TRUE,"r4";#N/A,#N/A,TRUE,"t5";#N/A,#N/A,TRUE,"vz5";#N/A,#N/A,TRUE,"r5";#N/A,#N/A,TRUE,"t6";#N/A,#N/A,TRUE,"vz6";#N/A,#N/A,TRUE,"r6"}</definedName>
    <definedName name="wrn.totaal._.blok._.5." hidden="1">{#N/A,#N/A,TRUE,"kopblad";#N/A,#N/A,TRUE,"alg";#N/A,#N/A,TRUE,"verz winkels";#N/A,#N/A,TRUE,"winkels";#N/A,#N/A,TRUE,"verz woningen";#N/A,#N/A,TRUE,"woningen"}</definedName>
    <definedName name="wrn.totaal._.blok._.5._1" hidden="1">{#N/A,#N/A,TRUE,"kopblad";#N/A,#N/A,TRUE,"alg";#N/A,#N/A,TRUE,"verz winkels";#N/A,#N/A,TRUE,"winkels";#N/A,#N/A,TRUE,"verz woningen";#N/A,#N/A,TRUE,"woningen"}</definedName>
    <definedName name="wrn.totaal._.DO_DWR." hidden="1">{#N/A,#N/A,TRUE,"kopblad";#N/A,#N/A,TRUE,"alg";#N/A,#N/A,TRUE,"verzP";#N/A,#N/A,TRUE,"Park";#N/A,#N/A,TRUE,"verzK";#N/A,#N/A,TRUE,"gevel";#N/A,#N/A,TRUE,"afb";#N/A,#N/A,TRUE,"san";#N/A,#N/A,TRUE,"vert verk";#N/A,#N/A,TRUE,"hor afw";#N/A,#N/A,TRUE,"buit";#N/A,#N/A,TRUE,"div"}</definedName>
    <definedName name="wrn.totaal._.DO_DWR._1" hidden="1">{#N/A,#N/A,TRUE,"kopblad";#N/A,#N/A,TRUE,"alg";#N/A,#N/A,TRUE,"verzP";#N/A,#N/A,TRUE,"Park";#N/A,#N/A,TRUE,"verzK";#N/A,#N/A,TRUE,"gevel";#N/A,#N/A,TRUE,"afb";#N/A,#N/A,TRUE,"san";#N/A,#N/A,TRUE,"vert verk";#N/A,#N/A,TRUE,"hor afw";#N/A,#N/A,TRUE,"buit";#N/A,#N/A,TRUE,"div"}</definedName>
    <definedName name="wrn.totaal._.Lucas." hidden="1">{#N/A,#N/A,TRUE,"kopblad";#N/A,#N/A,TRUE,"projectgegevens";#N/A,#N/A,TRUE,"uitganspunten";#N/A,#N/A,TRUE,"vormanalyse";#N/A,#N/A,TRUE,"eindbl tot";#N/A,#N/A,TRUE,"eindblad fund";#N/A,#N/A,TRUE,"eindblad park";#N/A,#N/A,TRUE,"eindblad kant";#N/A,#N/A,TRUE,"eindblad won a";#N/A,#N/A,TRUE,"eindblad won b";#N/A,#N/A,TRUE,"eindblad won c";#N/A,#N/A,TRUE,"eindblad won d";#N/A,#N/A,TRUE,"fund";#N/A,#N/A,TRUE,"park";#N/A,#N/A,TRUE,"kant";#N/A,#N/A,TRUE,"won a";#N/A,#N/A,TRUE,"won b";#N/A,#N/A,TRUE,"won c";#N/A,#N/A,TRUE,"won d"}</definedName>
    <definedName name="wrn.totaal._.Lucas._1" hidden="1">{#N/A,#N/A,TRUE,"kopblad";#N/A,#N/A,TRUE,"projectgegevens";#N/A,#N/A,TRUE,"uitganspunten";#N/A,#N/A,TRUE,"vormanalyse";#N/A,#N/A,TRUE,"eindbl tot";#N/A,#N/A,TRUE,"eindblad fund";#N/A,#N/A,TRUE,"eindblad park";#N/A,#N/A,TRUE,"eindblad kant";#N/A,#N/A,TRUE,"eindblad won a";#N/A,#N/A,TRUE,"eindblad won b";#N/A,#N/A,TRUE,"eindblad won c";#N/A,#N/A,TRUE,"eindblad won d";#N/A,#N/A,TRUE,"fund";#N/A,#N/A,TRUE,"park";#N/A,#N/A,TRUE,"kant";#N/A,#N/A,TRUE,"won a";#N/A,#N/A,TRUE,"won b";#N/A,#N/A,TRUE,"won c";#N/A,#N/A,TRUE,"won d"}</definedName>
    <definedName name="wrn.totaal._.roc." hidden="1">{#N/A,#N/A,TRUE,"kopblad";#N/A,#N/A,TRUE,"projectgeg";#N/A,#N/A,TRUE,"uitgangsp";#N/A,#N/A,TRUE,"vorm";#N/A,#N/A,TRUE,"eind p-kelder";#N/A,#N/A,TRUE,"eind p-maai";#N/A,#N/A,TRUE,"eind ROC";#N/A,#N/A,TRUE,"p-kelder";#N/A,#N/A,TRUE,"p-maai";#N/A,#N/A,TRUE,"ROC";#N/A,#N/A,TRUE,"ROC"}</definedName>
    <definedName name="wrn.totaal._.roc._1" hidden="1">{#N/A,#N/A,TRUE,"kopblad";#N/A,#N/A,TRUE,"projectgeg";#N/A,#N/A,TRUE,"uitgangsp";#N/A,#N/A,TRUE,"vorm";#N/A,#N/A,TRUE,"eind p-kelder";#N/A,#N/A,TRUE,"eind p-maai";#N/A,#N/A,TRUE,"eind ROC";#N/A,#N/A,TRUE,"p-kelder";#N/A,#N/A,TRUE,"p-maai";#N/A,#N/A,TRUE,"ROC";#N/A,#N/A,TRUE,"ROC"}</definedName>
    <definedName name="wrn.totaal._.Uithoorn." hidden="1">{#N/A,#N/A,TRUE,"kopblad";#N/A,#N/A,TRUE,"projectgegevens";#N/A,#N/A,TRUE,"vz school";#N/A,#N/A,TRUE,"school";#N/A,#N/A,TRUE,"vz won";#N/A,#N/A,TRUE,"won";#N/A,#N/A,TRUE,"uitganspunten school";#N/A,#N/A,TRUE,"uitganspunten woningen"}</definedName>
    <definedName name="wrn.totaal._.Uithoorn._1" hidden="1">{#N/A,#N/A,TRUE,"kopblad";#N/A,#N/A,TRUE,"projectgegevens";#N/A,#N/A,TRUE,"vz school";#N/A,#N/A,TRUE,"school";#N/A,#N/A,TRUE,"vz won";#N/A,#N/A,TRUE,"won";#N/A,#N/A,TRUE,"uitganspunten school";#N/A,#N/A,TRUE,"uitganspunten woningen"}</definedName>
    <definedName name="wrn.totaal._1" hidden="1">{#N/A,#N/A,TRUE,"kopblad";#N/A,#N/A,TRUE,"projectgegevens";#N/A,#N/A,TRUE,"uitgangspunten";#N/A,#N/A,TRUE,"vormanalyse";#N/A,#N/A,TRUE,"verzamelblad parkeren";#N/A,#N/A,TRUE,"verzamelblad kantoor";#N/A,#N/A,TRUE,"parkeren";#N/A,#N/A,TRUE,"kantoor";#N/A,#N/A,TRUE,"luchtbrug"}</definedName>
    <definedName name="wwwwwwwwwww" hidden="1">{#N/A,#N/A,TRUE,"1 ALG";#N/A,#N/A,TRUE,"2 SK";#N/A,#N/A,TRUE,"3 BWK";#N/A,#N/A,TRUE,"4 INST";#N/A,#N/A,TRUE,"5 TECHN";#N/A,#N/A,TRUE,"6 INR";#N/A,#N/A,TRUE,"7 TERR"}</definedName>
    <definedName name="wwwwwwwwwww_1" hidden="1">{#N/A,#N/A,TRUE,"1 ALG";#N/A,#N/A,TRUE,"2 SK";#N/A,#N/A,TRUE,"3 BWK";#N/A,#N/A,TRUE,"4 INST";#N/A,#N/A,TRUE,"5 TECHN";#N/A,#N/A,TRUE,"6 INR";#N/A,#N/A,TRUE,"7 TERR"}</definedName>
    <definedName name="x" hidden="1">#REF!</definedName>
    <definedName name="xx" hidden="1">#REF!</definedName>
    <definedName name="y" hidden="1">#REF!</definedName>
    <definedName name="z" hidden="1">#REF!</definedName>
    <definedName name="Z_6FFCD583_56CA_4420_AC43_EFE10261B2DF_.wvu.Cols" localSheetId="4" hidden="1">'Materiaal '!$Q:$Q</definedName>
    <definedName name="Z_6FFCD583_56CA_4420_AC43_EFE10261B2DF_.wvu.Cols" localSheetId="5" hidden="1">Tabellen!#REF!</definedName>
    <definedName name="Z_6FFCD583_56CA_4420_AC43_EFE10261B2DF_.wvu.FilterData" localSheetId="0" hidden="1">Maatregel_29_kosten!$A$5:$A$510</definedName>
    <definedName name="Z_6FFCD583_56CA_4420_AC43_EFE10261B2DF_.wvu.FilterData" localSheetId="1" hidden="1">Onderbouwing_M29!$A$4:$BJ$1134</definedName>
    <definedName name="Z_6FFCD583_56CA_4420_AC43_EFE10261B2DF_.wvu.PrintArea" localSheetId="2" hidden="1">' Uittrekstaten.'!$A$1:$AJ$202</definedName>
    <definedName name="Z_6FFCD583_56CA_4420_AC43_EFE10261B2DF_.wvu.PrintArea" localSheetId="0" hidden="1">Maatregel_29_kosten!$C$1:$W$511</definedName>
    <definedName name="Z_6FFCD583_56CA_4420_AC43_EFE10261B2DF_.wvu.PrintArea" localSheetId="1" hidden="1">Onderbouwing_M29!#REF!</definedName>
    <definedName name="Z_6FFCD583_56CA_4420_AC43_EFE10261B2DF_.wvu.PrintTitles" localSheetId="2" hidden="1">' Uittrekstaten.'!$2:$163</definedName>
    <definedName name="Z_6FFCD583_56CA_4420_AC43_EFE10261B2DF_.wvu.PrintTitles" localSheetId="0" hidden="1">Maatregel_29_kosten!#REF!</definedName>
    <definedName name="Z_6FFCD583_56CA_4420_AC43_EFE10261B2DF_.wvu.PrintTitles" localSheetId="1" hidden="1">Onderbouwing_M29!$1:$7</definedName>
    <definedName name="Z_6FFCD583_56CA_4420_AC43_EFE10261B2DF_.wvu.Rows" localSheetId="1" hidden="1">Onderbouwing_M29!$7:$7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,Onderbouwing_M29!#REF!</definedName>
    <definedName name="Z_6FFCD583_56CA_4420_AC43_EFE10261B2DF_.wvu.Rows" localSheetId="5" hidden="1">Tabellen!$15:$31</definedName>
  </definedNames>
  <calcPr calcId="191028"/>
  <customWorkbookViews>
    <customWorkbookView name="Martin Eleveld | Visser &amp; Smit Bouw - Persoonlijke weergave" guid="{6FFCD583-56CA-4420-AC43-EFE10261B2DF}" mergeInterval="0" personalView="1" maximized="1" xWindow="1912" yWindow="-8" windowWidth="2576" windowHeight="1416" tabRatio="856" activeSheetId="1" showComments="commIndAndComment"/>
  </customWorkbookViews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0" i="1" l="1"/>
  <c r="S10" i="12"/>
  <c r="S9" i="12"/>
  <c r="S8" i="12"/>
  <c r="S7" i="12"/>
  <c r="S6" i="12"/>
  <c r="S5" i="12"/>
  <c r="S4" i="12"/>
  <c r="S3" i="12"/>
  <c r="L884" i="16"/>
  <c r="L883" i="16"/>
  <c r="L882" i="16"/>
  <c r="L881" i="16"/>
  <c r="L880" i="16"/>
  <c r="L879" i="16"/>
  <c r="L878" i="16"/>
  <c r="L877" i="16"/>
  <c r="L876" i="16"/>
  <c r="L875" i="16"/>
  <c r="L874" i="16"/>
  <c r="L873" i="16"/>
  <c r="J885" i="16"/>
  <c r="J884" i="16"/>
  <c r="J883" i="16"/>
  <c r="J882" i="16"/>
  <c r="J881" i="16"/>
  <c r="J880" i="16"/>
  <c r="J879" i="16"/>
  <c r="J878" i="16"/>
  <c r="J877" i="16"/>
  <c r="J876" i="16"/>
  <c r="J875" i="16"/>
  <c r="J874" i="16"/>
  <c r="J873" i="16"/>
  <c r="H885" i="16"/>
  <c r="H884" i="16"/>
  <c r="H883" i="16"/>
  <c r="H882" i="16"/>
  <c r="H881" i="16"/>
  <c r="H880" i="16"/>
  <c r="H879" i="16"/>
  <c r="H878" i="16"/>
  <c r="H877" i="16"/>
  <c r="H876" i="16"/>
  <c r="H875" i="16"/>
  <c r="H874" i="16"/>
  <c r="H873" i="16"/>
  <c r="M347" i="1"/>
  <c r="F347" i="1"/>
  <c r="E347" i="1"/>
  <c r="A347" i="1"/>
  <c r="L862" i="16"/>
  <c r="J862" i="16"/>
  <c r="H862" i="16"/>
  <c r="L852" i="16"/>
  <c r="J852" i="16"/>
  <c r="H852" i="16"/>
  <c r="L842" i="16"/>
  <c r="J842" i="16"/>
  <c r="H842" i="16"/>
  <c r="L863" i="16"/>
  <c r="J863" i="16"/>
  <c r="H863" i="16"/>
  <c r="L861" i="16"/>
  <c r="J861" i="16"/>
  <c r="H861" i="16"/>
  <c r="L860" i="16"/>
  <c r="J860" i="16"/>
  <c r="H860" i="16"/>
  <c r="L853" i="16"/>
  <c r="J853" i="16"/>
  <c r="H853" i="16"/>
  <c r="L851" i="16"/>
  <c r="J851" i="16"/>
  <c r="H851" i="16"/>
  <c r="L850" i="16"/>
  <c r="J850" i="16"/>
  <c r="H850" i="16"/>
  <c r="L841" i="16"/>
  <c r="J841" i="16"/>
  <c r="H841" i="16"/>
  <c r="L843" i="16"/>
  <c r="J843" i="16"/>
  <c r="H843" i="16"/>
  <c r="L840" i="16"/>
  <c r="J840" i="16"/>
  <c r="H840" i="16"/>
  <c r="L828" i="16"/>
  <c r="J828" i="16"/>
  <c r="H828" i="16"/>
  <c r="L827" i="16"/>
  <c r="J827" i="16"/>
  <c r="H827" i="16"/>
  <c r="L826" i="16"/>
  <c r="J826" i="16"/>
  <c r="H826" i="16"/>
  <c r="L819" i="16"/>
  <c r="J819" i="16"/>
  <c r="H819" i="16"/>
  <c r="L818" i="16"/>
  <c r="J818" i="16"/>
  <c r="H818" i="16"/>
  <c r="L817" i="16"/>
  <c r="J817" i="16"/>
  <c r="H817" i="16"/>
  <c r="L810" i="16"/>
  <c r="J810" i="16"/>
  <c r="H810" i="16"/>
  <c r="L809" i="16"/>
  <c r="J809" i="16"/>
  <c r="H809" i="16"/>
  <c r="L808" i="16"/>
  <c r="J808" i="16"/>
  <c r="H808" i="16"/>
  <c r="L796" i="16"/>
  <c r="J796" i="16"/>
  <c r="H796" i="16"/>
  <c r="L795" i="16"/>
  <c r="J795" i="16"/>
  <c r="H795" i="16"/>
  <c r="L794" i="16"/>
  <c r="J794" i="16"/>
  <c r="H794" i="16"/>
  <c r="L787" i="16"/>
  <c r="J787" i="16"/>
  <c r="H787" i="16"/>
  <c r="L786" i="16"/>
  <c r="J786" i="16"/>
  <c r="H786" i="16"/>
  <c r="L785" i="16"/>
  <c r="J785" i="16"/>
  <c r="H785" i="16"/>
  <c r="L778" i="16"/>
  <c r="J778" i="16"/>
  <c r="H778" i="16"/>
  <c r="L777" i="16"/>
  <c r="J777" i="16"/>
  <c r="H777" i="16"/>
  <c r="L776" i="16"/>
  <c r="J776" i="16"/>
  <c r="H776" i="16"/>
  <c r="L764" i="16"/>
  <c r="J764" i="16"/>
  <c r="H764" i="16"/>
  <c r="L763" i="16"/>
  <c r="J763" i="16"/>
  <c r="H763" i="16"/>
  <c r="L762" i="16"/>
  <c r="J762" i="16"/>
  <c r="H762" i="16"/>
  <c r="L755" i="16"/>
  <c r="J755" i="16"/>
  <c r="H755" i="16"/>
  <c r="L754" i="16"/>
  <c r="J754" i="16"/>
  <c r="H754" i="16"/>
  <c r="L753" i="16"/>
  <c r="J753" i="16"/>
  <c r="H753" i="16"/>
  <c r="L746" i="16"/>
  <c r="J746" i="16"/>
  <c r="H746" i="16"/>
  <c r="L745" i="16"/>
  <c r="J745" i="16"/>
  <c r="H745" i="16"/>
  <c r="L744" i="16"/>
  <c r="J744" i="16"/>
  <c r="H744" i="16"/>
  <c r="H747" i="16"/>
  <c r="J747" i="16"/>
  <c r="L747" i="16"/>
  <c r="P749" i="16"/>
  <c r="L712" i="16"/>
  <c r="J712" i="16"/>
  <c r="H712" i="16"/>
  <c r="L711" i="16"/>
  <c r="J711" i="16"/>
  <c r="H711" i="16"/>
  <c r="L710" i="16"/>
  <c r="J710" i="16"/>
  <c r="H710" i="16"/>
  <c r="L703" i="16"/>
  <c r="J703" i="16"/>
  <c r="H703" i="16"/>
  <c r="L702" i="16"/>
  <c r="J702" i="16"/>
  <c r="H702" i="16"/>
  <c r="L701" i="16"/>
  <c r="J701" i="16"/>
  <c r="H701" i="16"/>
  <c r="L694" i="16"/>
  <c r="J694" i="16"/>
  <c r="H694" i="16"/>
  <c r="L693" i="16"/>
  <c r="J693" i="16"/>
  <c r="H693" i="16"/>
  <c r="L692" i="16"/>
  <c r="J692" i="16"/>
  <c r="H692" i="16"/>
  <c r="L678" i="16"/>
  <c r="J678" i="16"/>
  <c r="H678" i="16"/>
  <c r="L677" i="16"/>
  <c r="J677" i="16"/>
  <c r="H677" i="16"/>
  <c r="L679" i="16"/>
  <c r="J679" i="16"/>
  <c r="H679" i="16"/>
  <c r="L676" i="16"/>
  <c r="J676" i="16"/>
  <c r="H676" i="16"/>
  <c r="L668" i="16"/>
  <c r="J668" i="16"/>
  <c r="H668" i="16"/>
  <c r="L667" i="16"/>
  <c r="J667" i="16"/>
  <c r="H667" i="16"/>
  <c r="L669" i="16"/>
  <c r="J669" i="16"/>
  <c r="H669" i="16"/>
  <c r="L666" i="16"/>
  <c r="J666" i="16"/>
  <c r="H666" i="16"/>
  <c r="H658" i="16"/>
  <c r="L658" i="16"/>
  <c r="J658" i="16"/>
  <c r="L657" i="16"/>
  <c r="J657" i="16"/>
  <c r="H657" i="16"/>
  <c r="L659" i="16"/>
  <c r="J659" i="16"/>
  <c r="H659" i="16"/>
  <c r="L656" i="16"/>
  <c r="J656" i="16"/>
  <c r="H656" i="16"/>
  <c r="F249" i="1" l="1"/>
  <c r="BN31" i="2"/>
  <c r="BM31" i="2"/>
  <c r="BN30" i="2"/>
  <c r="BM30" i="2"/>
  <c r="O355" i="1"/>
  <c r="A406" i="1"/>
  <c r="A405" i="1" s="1"/>
  <c r="A404" i="1" s="1"/>
  <c r="I629" i="16"/>
  <c r="L629" i="16"/>
  <c r="J629" i="16"/>
  <c r="H629" i="16"/>
  <c r="AA278" i="1"/>
  <c r="M277" i="1"/>
  <c r="M278" i="1"/>
  <c r="F278" i="1"/>
  <c r="F277" i="1"/>
  <c r="E278" i="1"/>
  <c r="E277" i="1"/>
  <c r="A278" i="1"/>
  <c r="A277" i="1"/>
  <c r="L608" i="16"/>
  <c r="J608" i="16"/>
  <c r="H608" i="16"/>
  <c r="L607" i="16"/>
  <c r="J607" i="16"/>
  <c r="H607" i="16"/>
  <c r="D607" i="16"/>
  <c r="P605" i="16"/>
  <c r="L605" i="16"/>
  <c r="J605" i="16"/>
  <c r="H605" i="16"/>
  <c r="L603" i="16"/>
  <c r="J603" i="16"/>
  <c r="H603" i="16"/>
  <c r="L602" i="16"/>
  <c r="J602" i="16"/>
  <c r="H602" i="16"/>
  <c r="D602" i="16"/>
  <c r="P600" i="16"/>
  <c r="L600" i="16"/>
  <c r="J600" i="16"/>
  <c r="H600" i="16"/>
  <c r="S405" i="1"/>
  <c r="S406" i="1"/>
  <c r="S383" i="1"/>
  <c r="S124" i="1"/>
  <c r="S126" i="1"/>
  <c r="S128" i="1"/>
  <c r="A348" i="1" l="1"/>
  <c r="A355" i="1"/>
  <c r="A354" i="1"/>
  <c r="A353" i="1"/>
  <c r="A352" i="1"/>
  <c r="A351" i="1"/>
  <c r="A350" i="1"/>
  <c r="A349" i="1"/>
  <c r="A346" i="1"/>
  <c r="A85" i="1"/>
  <c r="A84" i="1"/>
  <c r="A86" i="1"/>
  <c r="A248" i="1"/>
  <c r="A247" i="1"/>
  <c r="A246" i="1"/>
  <c r="R248" i="1"/>
  <c r="Q248" i="1"/>
  <c r="P248" i="1"/>
  <c r="M248" i="1"/>
  <c r="F248" i="1"/>
  <c r="E248" i="1"/>
  <c r="R247" i="1"/>
  <c r="Q247" i="1"/>
  <c r="P247" i="1"/>
  <c r="M247" i="1"/>
  <c r="F247" i="1"/>
  <c r="E247" i="1"/>
  <c r="R246" i="1"/>
  <c r="Q246" i="1"/>
  <c r="P246" i="1"/>
  <c r="M246" i="1"/>
  <c r="F246" i="1"/>
  <c r="E246" i="1"/>
  <c r="L539" i="16"/>
  <c r="J539" i="16"/>
  <c r="H539" i="16"/>
  <c r="L538" i="16"/>
  <c r="J538" i="16"/>
  <c r="H538" i="16"/>
  <c r="L537" i="16"/>
  <c r="J537" i="16"/>
  <c r="H537" i="16"/>
  <c r="M86" i="1"/>
  <c r="F86" i="1"/>
  <c r="E86" i="1"/>
  <c r="M85" i="1"/>
  <c r="F85" i="1"/>
  <c r="E85" i="1"/>
  <c r="M84" i="1"/>
  <c r="F84" i="1"/>
  <c r="E84" i="1"/>
  <c r="L79" i="16"/>
  <c r="J79" i="16"/>
  <c r="H79" i="16"/>
  <c r="L78" i="16"/>
  <c r="J78" i="16"/>
  <c r="H78" i="16"/>
  <c r="L77" i="16"/>
  <c r="J77" i="16"/>
  <c r="H77" i="16"/>
  <c r="M355" i="1"/>
  <c r="F355" i="1"/>
  <c r="E355" i="1"/>
  <c r="M354" i="1"/>
  <c r="F354" i="1"/>
  <c r="E354" i="1"/>
  <c r="M353" i="1"/>
  <c r="F353" i="1"/>
  <c r="E353" i="1"/>
  <c r="M352" i="1"/>
  <c r="F352" i="1"/>
  <c r="E352" i="1"/>
  <c r="M351" i="1"/>
  <c r="F351" i="1"/>
  <c r="E351" i="1"/>
  <c r="M350" i="1"/>
  <c r="F350" i="1"/>
  <c r="E350" i="1"/>
  <c r="M349" i="1"/>
  <c r="F349" i="1"/>
  <c r="E349" i="1"/>
  <c r="M348" i="1"/>
  <c r="F348" i="1"/>
  <c r="E348" i="1"/>
  <c r="M346" i="1"/>
  <c r="F346" i="1"/>
  <c r="E346" i="1"/>
  <c r="B532" i="16"/>
  <c r="B527" i="16"/>
  <c r="L521" i="16"/>
  <c r="J521" i="16"/>
  <c r="H521" i="16"/>
  <c r="B520" i="16"/>
  <c r="B521" i="16" s="1"/>
  <c r="B513" i="16"/>
  <c r="B514" i="16" s="1"/>
  <c r="B495" i="16"/>
  <c r="B507" i="16"/>
  <c r="B501" i="16"/>
  <c r="B490" i="16"/>
  <c r="B484" i="16"/>
  <c r="B479" i="16"/>
  <c r="B474" i="16"/>
  <c r="B62" i="16"/>
  <c r="B57" i="16"/>
  <c r="B52" i="16"/>
  <c r="B47" i="16"/>
  <c r="B42" i="16"/>
  <c r="B37" i="16"/>
  <c r="B32" i="16"/>
  <c r="B27" i="16"/>
  <c r="B22" i="16"/>
  <c r="B17" i="16"/>
  <c r="B12" i="16"/>
  <c r="B67" i="16"/>
  <c r="R256" i="1"/>
  <c r="Q256" i="1"/>
  <c r="P256" i="1"/>
  <c r="M256" i="1"/>
  <c r="F256" i="1"/>
  <c r="E256" i="1"/>
  <c r="R251" i="1"/>
  <c r="Q251" i="1"/>
  <c r="P251" i="1"/>
  <c r="M251" i="1"/>
  <c r="F251" i="1"/>
  <c r="E251" i="1"/>
  <c r="A251" i="1"/>
  <c r="R250" i="1"/>
  <c r="Q250" i="1"/>
  <c r="P250" i="1"/>
  <c r="M250" i="1"/>
  <c r="F250" i="1"/>
  <c r="E250" i="1"/>
  <c r="A250" i="1"/>
  <c r="L542" i="16"/>
  <c r="J542" i="16"/>
  <c r="H542" i="16"/>
  <c r="L541" i="16"/>
  <c r="J541" i="16"/>
  <c r="H541" i="16"/>
  <c r="E92" i="1"/>
  <c r="F91" i="1"/>
  <c r="M91" i="1"/>
  <c r="E91" i="1"/>
  <c r="A91" i="1"/>
  <c r="L84" i="16"/>
  <c r="J84" i="16"/>
  <c r="H84" i="16"/>
  <c r="M243" i="1"/>
  <c r="F243" i="1"/>
  <c r="E243" i="1"/>
  <c r="A243" i="1"/>
  <c r="L533" i="16"/>
  <c r="J533" i="16"/>
  <c r="H533" i="16"/>
  <c r="L532" i="16"/>
  <c r="J532" i="16"/>
  <c r="H532" i="16"/>
  <c r="F532" i="16"/>
  <c r="D532" i="16"/>
  <c r="P530" i="16"/>
  <c r="L530" i="16"/>
  <c r="J530" i="16"/>
  <c r="H530" i="16"/>
  <c r="F310" i="1"/>
  <c r="F236" i="1"/>
  <c r="D12" i="16"/>
  <c r="D17" i="16"/>
  <c r="D22" i="16"/>
  <c r="A383" i="1" l="1"/>
  <c r="A382" i="1"/>
  <c r="L963" i="16"/>
  <c r="J963" i="16"/>
  <c r="H963" i="16"/>
  <c r="O403" i="1"/>
  <c r="S403" i="1" s="1"/>
  <c r="A403" i="1"/>
  <c r="A402" i="1"/>
  <c r="O401" i="1"/>
  <c r="S401" i="1" s="1"/>
  <c r="A401" i="1"/>
  <c r="A400" i="1" s="1"/>
  <c r="A399" i="1"/>
  <c r="A398" i="1" s="1"/>
  <c r="O397" i="1"/>
  <c r="S397" i="1" s="1"/>
  <c r="A397" i="1"/>
  <c r="A396" i="1" s="1"/>
  <c r="O395" i="1"/>
  <c r="S395" i="1" s="1"/>
  <c r="A395" i="1"/>
  <c r="A394" i="1"/>
  <c r="O393" i="1"/>
  <c r="S393" i="1" s="1"/>
  <c r="M393" i="1"/>
  <c r="A393" i="1"/>
  <c r="A392" i="1" s="1"/>
  <c r="A373" i="1"/>
  <c r="A372" i="1" s="1"/>
  <c r="A375" i="1"/>
  <c r="A377" i="1"/>
  <c r="M379" i="1"/>
  <c r="M377" i="1"/>
  <c r="M375" i="1"/>
  <c r="F379" i="1"/>
  <c r="F377" i="1"/>
  <c r="E379" i="1"/>
  <c r="E377" i="1"/>
  <c r="E375" i="1"/>
  <c r="F375" i="1"/>
  <c r="A379" i="1"/>
  <c r="A378" i="1"/>
  <c r="L965" i="16"/>
  <c r="J965" i="16"/>
  <c r="H965" i="16"/>
  <c r="L964" i="16"/>
  <c r="J964" i="16"/>
  <c r="H964" i="16"/>
  <c r="F962" i="16"/>
  <c r="E962" i="16"/>
  <c r="D962" i="16"/>
  <c r="P960" i="16"/>
  <c r="L948" i="16"/>
  <c r="J948" i="16"/>
  <c r="H948" i="16"/>
  <c r="L947" i="16"/>
  <c r="J947" i="16"/>
  <c r="H947" i="16"/>
  <c r="F946" i="16"/>
  <c r="E946" i="16"/>
  <c r="D946" i="16"/>
  <c r="P944" i="16"/>
  <c r="A285" i="1"/>
  <c r="A283" i="1"/>
  <c r="A279" i="1" s="1"/>
  <c r="A281" i="1"/>
  <c r="A280" i="1"/>
  <c r="A275" i="1"/>
  <c r="A274" i="1"/>
  <c r="A272" i="1"/>
  <c r="A271" i="1"/>
  <c r="A270" i="1"/>
  <c r="A269" i="1"/>
  <c r="A268" i="1"/>
  <c r="A267" i="1"/>
  <c r="A266" i="1"/>
  <c r="A265" i="1"/>
  <c r="A263" i="1"/>
  <c r="A262" i="1"/>
  <c r="A261" i="1" s="1"/>
  <c r="A292" i="1"/>
  <c r="A291" i="1"/>
  <c r="A290" i="1"/>
  <c r="A289" i="1"/>
  <c r="A288" i="1"/>
  <c r="A287" i="1"/>
  <c r="A286" i="1"/>
  <c r="A282" i="1"/>
  <c r="A276" i="1"/>
  <c r="A273" i="1"/>
  <c r="A264" i="1"/>
  <c r="M285" i="1"/>
  <c r="M283" i="1"/>
  <c r="M281" i="1"/>
  <c r="M280" i="1"/>
  <c r="M275" i="1"/>
  <c r="M274" i="1"/>
  <c r="M272" i="1"/>
  <c r="M271" i="1"/>
  <c r="M269" i="1"/>
  <c r="M268" i="1"/>
  <c r="M266" i="1"/>
  <c r="M265" i="1"/>
  <c r="M263" i="1"/>
  <c r="M262" i="1"/>
  <c r="F262" i="1"/>
  <c r="F263" i="1"/>
  <c r="E263" i="1"/>
  <c r="E262" i="1"/>
  <c r="F265" i="1"/>
  <c r="F266" i="1"/>
  <c r="F268" i="1"/>
  <c r="F269" i="1"/>
  <c r="F271" i="1"/>
  <c r="F272" i="1"/>
  <c r="F274" i="1"/>
  <c r="F275" i="1"/>
  <c r="F280" i="1"/>
  <c r="F281" i="1"/>
  <c r="F283" i="1"/>
  <c r="E283" i="1"/>
  <c r="E281" i="1"/>
  <c r="E280" i="1"/>
  <c r="E275" i="1"/>
  <c r="E274" i="1"/>
  <c r="E272" i="1"/>
  <c r="E271" i="1"/>
  <c r="E269" i="1"/>
  <c r="E268" i="1"/>
  <c r="E266" i="1"/>
  <c r="E265" i="1"/>
  <c r="L618" i="16"/>
  <c r="J618" i="16"/>
  <c r="H618" i="16"/>
  <c r="L617" i="16"/>
  <c r="J617" i="16"/>
  <c r="H617" i="16"/>
  <c r="D617" i="16"/>
  <c r="P615" i="16"/>
  <c r="L615" i="16"/>
  <c r="J615" i="16"/>
  <c r="H615" i="16"/>
  <c r="L613" i="16"/>
  <c r="J613" i="16"/>
  <c r="H613" i="16"/>
  <c r="L612" i="16"/>
  <c r="J612" i="16"/>
  <c r="H612" i="16"/>
  <c r="D612" i="16"/>
  <c r="P610" i="16"/>
  <c r="L610" i="16"/>
  <c r="J610" i="16"/>
  <c r="H610" i="16"/>
  <c r="L598" i="16"/>
  <c r="J598" i="16"/>
  <c r="H598" i="16"/>
  <c r="L597" i="16"/>
  <c r="J597" i="16"/>
  <c r="H597" i="16"/>
  <c r="D597" i="16"/>
  <c r="P595" i="16"/>
  <c r="L595" i="16"/>
  <c r="J595" i="16"/>
  <c r="H595" i="16"/>
  <c r="L593" i="16"/>
  <c r="J593" i="16"/>
  <c r="H593" i="16"/>
  <c r="L592" i="16"/>
  <c r="J592" i="16"/>
  <c r="H592" i="16"/>
  <c r="D592" i="16"/>
  <c r="P590" i="16"/>
  <c r="L590" i="16"/>
  <c r="J590" i="16"/>
  <c r="H590" i="16"/>
  <c r="L588" i="16"/>
  <c r="J588" i="16"/>
  <c r="H588" i="16"/>
  <c r="L587" i="16"/>
  <c r="J587" i="16"/>
  <c r="H587" i="16"/>
  <c r="D587" i="16"/>
  <c r="P585" i="16"/>
  <c r="L585" i="16"/>
  <c r="J585" i="16"/>
  <c r="H585" i="16"/>
  <c r="L583" i="16"/>
  <c r="J583" i="16"/>
  <c r="H583" i="16"/>
  <c r="L582" i="16"/>
  <c r="J582" i="16"/>
  <c r="H582" i="16"/>
  <c r="D582" i="16"/>
  <c r="P580" i="16"/>
  <c r="L580" i="16"/>
  <c r="J580" i="16"/>
  <c r="H580" i="16"/>
  <c r="L578" i="16"/>
  <c r="J578" i="16"/>
  <c r="H578" i="16"/>
  <c r="L577" i="16"/>
  <c r="J577" i="16"/>
  <c r="H577" i="16"/>
  <c r="D577" i="16"/>
  <c r="P575" i="16"/>
  <c r="L575" i="16"/>
  <c r="J575" i="16"/>
  <c r="H575" i="16"/>
  <c r="L573" i="16"/>
  <c r="J573" i="16"/>
  <c r="H573" i="16"/>
  <c r="L572" i="16"/>
  <c r="J572" i="16"/>
  <c r="H572" i="16"/>
  <c r="D572" i="16"/>
  <c r="P570" i="16"/>
  <c r="L570" i="16"/>
  <c r="J570" i="16"/>
  <c r="H570" i="16"/>
  <c r="L568" i="16"/>
  <c r="J568" i="16"/>
  <c r="H568" i="16"/>
  <c r="L567" i="16"/>
  <c r="J567" i="16"/>
  <c r="H567" i="16"/>
  <c r="D567" i="16"/>
  <c r="P565" i="16"/>
  <c r="L565" i="16"/>
  <c r="J565" i="16"/>
  <c r="H565" i="16"/>
  <c r="L563" i="16"/>
  <c r="J563" i="16"/>
  <c r="H563" i="16"/>
  <c r="L562" i="16"/>
  <c r="J562" i="16"/>
  <c r="H562" i="16"/>
  <c r="D562" i="16"/>
  <c r="P560" i="16"/>
  <c r="L560" i="16"/>
  <c r="J560" i="16"/>
  <c r="H560" i="16"/>
  <c r="L558" i="16"/>
  <c r="J558" i="16"/>
  <c r="H558" i="16"/>
  <c r="L557" i="16"/>
  <c r="J557" i="16"/>
  <c r="H557" i="16"/>
  <c r="D557" i="16"/>
  <c r="P555" i="16"/>
  <c r="L555" i="16"/>
  <c r="J555" i="16"/>
  <c r="H555" i="16"/>
  <c r="L553" i="16"/>
  <c r="J553" i="16"/>
  <c r="H553" i="16"/>
  <c r="L552" i="16"/>
  <c r="J552" i="16"/>
  <c r="H552" i="16"/>
  <c r="D552" i="16"/>
  <c r="P550" i="16"/>
  <c r="L550" i="16"/>
  <c r="J550" i="16"/>
  <c r="H550" i="16"/>
  <c r="M288" i="1"/>
  <c r="F288" i="1"/>
  <c r="E288" i="1"/>
  <c r="L640" i="16"/>
  <c r="J640" i="16"/>
  <c r="H640" i="16"/>
  <c r="M319" i="1"/>
  <c r="F319" i="1"/>
  <c r="M340" i="1"/>
  <c r="E340" i="1"/>
  <c r="F340" i="1"/>
  <c r="M335" i="1"/>
  <c r="E335" i="1"/>
  <c r="F335" i="1"/>
  <c r="M330" i="1"/>
  <c r="F330" i="1"/>
  <c r="E330" i="1"/>
  <c r="M325" i="1"/>
  <c r="E325" i="1"/>
  <c r="F325" i="1"/>
  <c r="E320" i="1"/>
  <c r="F320" i="1"/>
  <c r="M315" i="1"/>
  <c r="F315" i="1"/>
  <c r="E315" i="1"/>
  <c r="M310" i="1"/>
  <c r="E310" i="1"/>
  <c r="M240" i="1"/>
  <c r="E240" i="1"/>
  <c r="F240" i="1"/>
  <c r="M233" i="1"/>
  <c r="F233" i="1"/>
  <c r="E233" i="1"/>
  <c r="L520" i="16"/>
  <c r="D520" i="16"/>
  <c r="P518" i="16"/>
  <c r="L518" i="16"/>
  <c r="J518" i="16"/>
  <c r="H518" i="16"/>
  <c r="L490" i="16"/>
  <c r="J490" i="16"/>
  <c r="H490" i="16"/>
  <c r="D490" i="16"/>
  <c r="P487" i="16"/>
  <c r="L487" i="16"/>
  <c r="J487" i="16"/>
  <c r="H487" i="16"/>
  <c r="L869" i="16"/>
  <c r="J869" i="16"/>
  <c r="H869" i="16"/>
  <c r="L868" i="16"/>
  <c r="J868" i="16"/>
  <c r="H868" i="16"/>
  <c r="D868" i="16"/>
  <c r="P866" i="16"/>
  <c r="L866" i="16"/>
  <c r="J866" i="16"/>
  <c r="H866" i="16"/>
  <c r="L834" i="16"/>
  <c r="J834" i="16"/>
  <c r="H834" i="16"/>
  <c r="L833" i="16"/>
  <c r="J833" i="16"/>
  <c r="H833" i="16"/>
  <c r="D833" i="16"/>
  <c r="P831" i="16"/>
  <c r="L831" i="16"/>
  <c r="J831" i="16"/>
  <c r="H831" i="16"/>
  <c r="L802" i="16"/>
  <c r="J802" i="16"/>
  <c r="H802" i="16"/>
  <c r="L801" i="16"/>
  <c r="J801" i="16"/>
  <c r="H801" i="16"/>
  <c r="D801" i="16"/>
  <c r="P799" i="16"/>
  <c r="L799" i="16"/>
  <c r="J799" i="16"/>
  <c r="H799" i="16"/>
  <c r="L770" i="16"/>
  <c r="J770" i="16"/>
  <c r="H770" i="16"/>
  <c r="L769" i="16"/>
  <c r="J769" i="16"/>
  <c r="H769" i="16"/>
  <c r="D769" i="16"/>
  <c r="P767" i="16"/>
  <c r="L767" i="16"/>
  <c r="J767" i="16"/>
  <c r="H767" i="16"/>
  <c r="L732" i="16"/>
  <c r="J732" i="16"/>
  <c r="H732" i="16"/>
  <c r="L731" i="16"/>
  <c r="J731" i="16"/>
  <c r="H731" i="16"/>
  <c r="D731" i="16"/>
  <c r="P729" i="16"/>
  <c r="L729" i="16"/>
  <c r="J729" i="16"/>
  <c r="H729" i="16"/>
  <c r="L717" i="16"/>
  <c r="J717" i="16"/>
  <c r="H717" i="16"/>
  <c r="L716" i="16"/>
  <c r="J716" i="16"/>
  <c r="H716" i="16"/>
  <c r="D716" i="16"/>
  <c r="P714" i="16"/>
  <c r="L714" i="16"/>
  <c r="J714" i="16"/>
  <c r="H714" i="16"/>
  <c r="L686" i="16"/>
  <c r="J686" i="16"/>
  <c r="H686" i="16"/>
  <c r="L685" i="16"/>
  <c r="J685" i="16"/>
  <c r="H685" i="16"/>
  <c r="D685" i="16"/>
  <c r="P682" i="16"/>
  <c r="L682" i="16"/>
  <c r="J682" i="16"/>
  <c r="H682" i="16"/>
  <c r="A340" i="1"/>
  <c r="A335" i="1"/>
  <c r="A330" i="1"/>
  <c r="A325" i="1"/>
  <c r="A320" i="1"/>
  <c r="A315" i="1"/>
  <c r="A310" i="1"/>
  <c r="A233" i="1"/>
  <c r="A240" i="1"/>
  <c r="M81" i="1"/>
  <c r="F81" i="1"/>
  <c r="E81" i="1"/>
  <c r="M71" i="1"/>
  <c r="M76" i="1"/>
  <c r="F76" i="1"/>
  <c r="E76" i="1"/>
  <c r="E71" i="1"/>
  <c r="F71" i="1"/>
  <c r="L68" i="16"/>
  <c r="J68" i="16"/>
  <c r="H68" i="16"/>
  <c r="L67" i="16"/>
  <c r="J67" i="16"/>
  <c r="H67" i="16"/>
  <c r="D67" i="16"/>
  <c r="P65" i="16"/>
  <c r="L65" i="16"/>
  <c r="J65" i="16"/>
  <c r="H65" i="16"/>
  <c r="L48" i="16"/>
  <c r="J48" i="16"/>
  <c r="H48" i="16"/>
  <c r="L47" i="16"/>
  <c r="J47" i="16"/>
  <c r="H47" i="16"/>
  <c r="D47" i="16"/>
  <c r="P45" i="16"/>
  <c r="L45" i="16"/>
  <c r="J45" i="16"/>
  <c r="H45" i="16"/>
  <c r="D27" i="16"/>
  <c r="L28" i="16"/>
  <c r="J28" i="16"/>
  <c r="H28" i="16"/>
  <c r="L27" i="16"/>
  <c r="J27" i="16"/>
  <c r="H27" i="16"/>
  <c r="P25" i="16"/>
  <c r="L25" i="16"/>
  <c r="J25" i="16"/>
  <c r="H25" i="16"/>
  <c r="M290" i="1"/>
  <c r="E290" i="1"/>
  <c r="F290" i="1"/>
  <c r="E291" i="1"/>
  <c r="F291" i="1"/>
  <c r="E292" i="1"/>
  <c r="F292" i="1"/>
  <c r="M289" i="1"/>
  <c r="F289" i="1"/>
  <c r="E289" i="1"/>
  <c r="M291" i="1"/>
  <c r="M292" i="1"/>
  <c r="L642" i="16"/>
  <c r="L643" i="16"/>
  <c r="L644" i="16"/>
  <c r="H642" i="16"/>
  <c r="J642" i="16"/>
  <c r="H643" i="16"/>
  <c r="J643" i="16"/>
  <c r="H644" i="16"/>
  <c r="J644" i="16"/>
  <c r="L641" i="16"/>
  <c r="J641" i="16"/>
  <c r="H641" i="16"/>
  <c r="F345" i="1"/>
  <c r="E343" i="1"/>
  <c r="F343" i="1"/>
  <c r="L886" i="16"/>
  <c r="L887" i="16"/>
  <c r="H886" i="16"/>
  <c r="J886" i="16"/>
  <c r="H887" i="16"/>
  <c r="J887" i="16"/>
  <c r="A422" i="1"/>
  <c r="A421" i="1" s="1"/>
  <c r="A426" i="1"/>
  <c r="A425" i="1" s="1"/>
  <c r="L871" i="16" l="1"/>
  <c r="L962" i="16"/>
  <c r="L960" i="16" s="1"/>
  <c r="J962" i="16"/>
  <c r="H962" i="16"/>
  <c r="H960" i="16" s="1"/>
  <c r="L946" i="16"/>
  <c r="L944" i="16" s="1"/>
  <c r="J946" i="16"/>
  <c r="H946" i="16"/>
  <c r="H944" i="16" s="1"/>
  <c r="X2" i="16"/>
  <c r="Q2" i="16"/>
  <c r="A496" i="1"/>
  <c r="F285" i="1"/>
  <c r="E285" i="1"/>
  <c r="I628" i="16"/>
  <c r="L627" i="16"/>
  <c r="I627" i="16"/>
  <c r="J627" i="16" s="1"/>
  <c r="H627" i="16"/>
  <c r="D627" i="16"/>
  <c r="E632" i="16"/>
  <c r="L631" i="16"/>
  <c r="J631" i="16"/>
  <c r="H631" i="16"/>
  <c r="L630" i="16"/>
  <c r="J630" i="16"/>
  <c r="H630" i="16"/>
  <c r="L628" i="16"/>
  <c r="J628" i="16"/>
  <c r="H628" i="16"/>
  <c r="L636" i="16"/>
  <c r="J636" i="16"/>
  <c r="H636" i="16"/>
  <c r="L635" i="16"/>
  <c r="J635" i="16"/>
  <c r="H635" i="16"/>
  <c r="L634" i="16"/>
  <c r="J634" i="16"/>
  <c r="H634" i="16"/>
  <c r="P625" i="16"/>
  <c r="H344" i="16"/>
  <c r="J344" i="16"/>
  <c r="L344" i="16"/>
  <c r="A500" i="1"/>
  <c r="M862" i="16" l="1"/>
  <c r="M842" i="16"/>
  <c r="M852" i="16"/>
  <c r="M860" i="16"/>
  <c r="M861" i="16"/>
  <c r="M863" i="16"/>
  <c r="M850" i="16"/>
  <c r="M851" i="16"/>
  <c r="M853" i="16"/>
  <c r="M843" i="16"/>
  <c r="M841" i="16"/>
  <c r="M840" i="16"/>
  <c r="M826" i="16"/>
  <c r="M827" i="16"/>
  <c r="M828" i="16"/>
  <c r="M817" i="16"/>
  <c r="M818" i="16"/>
  <c r="M819" i="16"/>
  <c r="M808" i="16"/>
  <c r="M809" i="16"/>
  <c r="M810" i="16"/>
  <c r="M794" i="16"/>
  <c r="M795" i="16"/>
  <c r="M796" i="16"/>
  <c r="M785" i="16"/>
  <c r="M786" i="16"/>
  <c r="M787" i="16"/>
  <c r="M776" i="16"/>
  <c r="M777" i="16"/>
  <c r="M778" i="16"/>
  <c r="M762" i="16"/>
  <c r="M763" i="16"/>
  <c r="M764" i="16"/>
  <c r="M753" i="16"/>
  <c r="M754" i="16"/>
  <c r="M755" i="16"/>
  <c r="M747" i="16"/>
  <c r="M744" i="16"/>
  <c r="M745" i="16"/>
  <c r="M746" i="16"/>
  <c r="M710" i="16"/>
  <c r="M711" i="16"/>
  <c r="M712" i="16"/>
  <c r="M701" i="16"/>
  <c r="M702" i="16"/>
  <c r="M703" i="16"/>
  <c r="M692" i="16"/>
  <c r="M693" i="16"/>
  <c r="M694" i="16"/>
  <c r="M676" i="16"/>
  <c r="M679" i="16"/>
  <c r="M677" i="16"/>
  <c r="M678" i="16"/>
  <c r="M666" i="16"/>
  <c r="M669" i="16"/>
  <c r="M667" i="16"/>
  <c r="M668" i="16"/>
  <c r="M629" i="16"/>
  <c r="M656" i="16"/>
  <c r="M659" i="16"/>
  <c r="M657" i="16"/>
  <c r="M658" i="16"/>
  <c r="M877" i="16"/>
  <c r="O347" i="1" s="1"/>
  <c r="S347" i="1" s="1"/>
  <c r="M602" i="16"/>
  <c r="M603" i="16"/>
  <c r="M607" i="16"/>
  <c r="M608" i="16"/>
  <c r="M537" i="16"/>
  <c r="O246" i="1" s="1"/>
  <c r="S246" i="1" s="1"/>
  <c r="M538" i="16"/>
  <c r="O247" i="1" s="1"/>
  <c r="S247" i="1" s="1"/>
  <c r="M539" i="16"/>
  <c r="O248" i="1" s="1"/>
  <c r="S248" i="1" s="1"/>
  <c r="M77" i="16"/>
  <c r="O84" i="1" s="1"/>
  <c r="S84" i="1" s="1"/>
  <c r="M78" i="16"/>
  <c r="O85" i="1" s="1"/>
  <c r="S85" i="1" s="1"/>
  <c r="M79" i="16"/>
  <c r="O86" i="1" s="1"/>
  <c r="S86" i="1" s="1"/>
  <c r="M876" i="16"/>
  <c r="O346" i="1" s="1"/>
  <c r="S346" i="1" s="1"/>
  <c r="M878" i="16"/>
  <c r="O348" i="1" s="1"/>
  <c r="S348" i="1" s="1"/>
  <c r="M879" i="16"/>
  <c r="O349" i="1" s="1"/>
  <c r="S349" i="1" s="1"/>
  <c r="M880" i="16"/>
  <c r="O350" i="1" s="1"/>
  <c r="S350" i="1" s="1"/>
  <c r="M881" i="16"/>
  <c r="O351" i="1" s="1"/>
  <c r="S351" i="1" s="1"/>
  <c r="M882" i="16"/>
  <c r="O352" i="1" s="1"/>
  <c r="S352" i="1" s="1"/>
  <c r="M883" i="16"/>
  <c r="O353" i="1" s="1"/>
  <c r="S353" i="1" s="1"/>
  <c r="M884" i="16"/>
  <c r="O354" i="1" s="1"/>
  <c r="S354" i="1" s="1"/>
  <c r="M521" i="16"/>
  <c r="M84" i="16"/>
  <c r="O91" i="1" s="1"/>
  <c r="S91" i="1" s="1"/>
  <c r="M541" i="16"/>
  <c r="O250" i="1" s="1"/>
  <c r="S250" i="1" s="1"/>
  <c r="M542" i="16"/>
  <c r="O251" i="1" s="1"/>
  <c r="S251" i="1" s="1"/>
  <c r="M963" i="16"/>
  <c r="M532" i="16"/>
  <c r="M533" i="16"/>
  <c r="M964" i="16"/>
  <c r="M965" i="16"/>
  <c r="M962" i="16"/>
  <c r="J960" i="16"/>
  <c r="M947" i="16"/>
  <c r="M948" i="16"/>
  <c r="M946" i="16"/>
  <c r="J944" i="16"/>
  <c r="M640" i="16"/>
  <c r="O288" i="1" s="1"/>
  <c r="S288" i="1" s="1"/>
  <c r="M552" i="16"/>
  <c r="M553" i="16"/>
  <c r="M557" i="16"/>
  <c r="M558" i="16"/>
  <c r="M562" i="16"/>
  <c r="M563" i="16"/>
  <c r="M567" i="16"/>
  <c r="M568" i="16"/>
  <c r="M572" i="16"/>
  <c r="M573" i="16"/>
  <c r="M577" i="16"/>
  <c r="M578" i="16"/>
  <c r="M582" i="16"/>
  <c r="M583" i="16"/>
  <c r="M587" i="16"/>
  <c r="M588" i="16"/>
  <c r="M592" i="16"/>
  <c r="M593" i="16"/>
  <c r="M597" i="16"/>
  <c r="M598" i="16"/>
  <c r="M612" i="16"/>
  <c r="M613" i="16"/>
  <c r="M617" i="16"/>
  <c r="M618" i="16"/>
  <c r="M490" i="16"/>
  <c r="M520" i="16"/>
  <c r="M522" i="16"/>
  <c r="O487" i="16"/>
  <c r="O233" i="1" s="1"/>
  <c r="S233" i="1" s="1"/>
  <c r="M487" i="16"/>
  <c r="M868" i="16"/>
  <c r="M869" i="16"/>
  <c r="M833" i="16"/>
  <c r="M834" i="16"/>
  <c r="M801" i="16"/>
  <c r="M802" i="16"/>
  <c r="M769" i="16"/>
  <c r="M770" i="16"/>
  <c r="M731" i="16"/>
  <c r="M732" i="16"/>
  <c r="M716" i="16"/>
  <c r="M717" i="16"/>
  <c r="M685" i="16"/>
  <c r="M686" i="16"/>
  <c r="M67" i="16"/>
  <c r="M68" i="16"/>
  <c r="M47" i="16"/>
  <c r="M48" i="16"/>
  <c r="M27" i="16"/>
  <c r="M28" i="16"/>
  <c r="M642" i="16"/>
  <c r="O290" i="1" s="1"/>
  <c r="S290" i="1" s="1"/>
  <c r="M643" i="16"/>
  <c r="O291" i="1" s="1"/>
  <c r="S291" i="1" s="1"/>
  <c r="M644" i="16"/>
  <c r="O292" i="1" s="1"/>
  <c r="S292" i="1" s="1"/>
  <c r="M641" i="16"/>
  <c r="O289" i="1" s="1"/>
  <c r="S289" i="1" s="1"/>
  <c r="M886" i="16"/>
  <c r="M887" i="16"/>
  <c r="L632" i="16"/>
  <c r="L625" i="16" s="1"/>
  <c r="J632" i="16"/>
  <c r="H632" i="16"/>
  <c r="H625" i="16" s="1"/>
  <c r="M296" i="1"/>
  <c r="A70" i="1"/>
  <c r="A69" i="1"/>
  <c r="A68" i="1"/>
  <c r="A71" i="1"/>
  <c r="L900" i="16"/>
  <c r="O605" i="16" l="1"/>
  <c r="O278" i="1" s="1"/>
  <c r="S278" i="1" s="1"/>
  <c r="M605" i="16"/>
  <c r="O600" i="16"/>
  <c r="O277" i="1" s="1"/>
  <c r="S277" i="1" s="1"/>
  <c r="M600" i="16"/>
  <c r="O530" i="16"/>
  <c r="O243" i="1" s="1"/>
  <c r="S243" i="1" s="1"/>
  <c r="M530" i="16"/>
  <c r="O960" i="16"/>
  <c r="O379" i="1" s="1"/>
  <c r="S379" i="1" s="1"/>
  <c r="M960" i="16"/>
  <c r="O944" i="16"/>
  <c r="M944" i="16"/>
  <c r="O615" i="16"/>
  <c r="O281" i="1" s="1"/>
  <c r="S281" i="1" s="1"/>
  <c r="M615" i="16"/>
  <c r="O610" i="16"/>
  <c r="O280" i="1" s="1"/>
  <c r="S280" i="1" s="1"/>
  <c r="M610" i="16"/>
  <c r="O595" i="16"/>
  <c r="O275" i="1" s="1"/>
  <c r="S275" i="1" s="1"/>
  <c r="M595" i="16"/>
  <c r="O590" i="16"/>
  <c r="O274" i="1" s="1"/>
  <c r="S274" i="1" s="1"/>
  <c r="M590" i="16"/>
  <c r="O585" i="16"/>
  <c r="O272" i="1" s="1"/>
  <c r="S272" i="1" s="1"/>
  <c r="M585" i="16"/>
  <c r="O580" i="16"/>
  <c r="O271" i="1" s="1"/>
  <c r="S271" i="1" s="1"/>
  <c r="M580" i="16"/>
  <c r="O575" i="16"/>
  <c r="O269" i="1" s="1"/>
  <c r="S269" i="1" s="1"/>
  <c r="M575" i="16"/>
  <c r="O570" i="16"/>
  <c r="O268" i="1" s="1"/>
  <c r="S268" i="1" s="1"/>
  <c r="M570" i="16"/>
  <c r="O565" i="16"/>
  <c r="O266" i="1" s="1"/>
  <c r="S266" i="1" s="1"/>
  <c r="M565" i="16"/>
  <c r="O560" i="16"/>
  <c r="O265" i="1" s="1"/>
  <c r="S265" i="1" s="1"/>
  <c r="M560" i="16"/>
  <c r="O555" i="16"/>
  <c r="O263" i="1" s="1"/>
  <c r="S263" i="1" s="1"/>
  <c r="M555" i="16"/>
  <c r="O550" i="16"/>
  <c r="O262" i="1" s="1"/>
  <c r="S262" i="1" s="1"/>
  <c r="M550" i="16"/>
  <c r="O518" i="16"/>
  <c r="O240" i="1" s="1"/>
  <c r="S240" i="1" s="1"/>
  <c r="M518" i="16"/>
  <c r="O866" i="16"/>
  <c r="O340" i="1" s="1"/>
  <c r="S340" i="1" s="1"/>
  <c r="M866" i="16"/>
  <c r="O831" i="16"/>
  <c r="O335" i="1" s="1"/>
  <c r="S335" i="1" s="1"/>
  <c r="M831" i="16"/>
  <c r="O799" i="16"/>
  <c r="O330" i="1" s="1"/>
  <c r="S330" i="1" s="1"/>
  <c r="M799" i="16"/>
  <c r="O767" i="16"/>
  <c r="O325" i="1" s="1"/>
  <c r="S325" i="1" s="1"/>
  <c r="M767" i="16"/>
  <c r="O729" i="16"/>
  <c r="O319" i="1" s="1"/>
  <c r="S319" i="1" s="1"/>
  <c r="M729" i="16"/>
  <c r="O714" i="16"/>
  <c r="O315" i="1" s="1"/>
  <c r="S315" i="1" s="1"/>
  <c r="M714" i="16"/>
  <c r="O682" i="16"/>
  <c r="O310" i="1" s="1"/>
  <c r="S310" i="1" s="1"/>
  <c r="M682" i="16"/>
  <c r="O25" i="16"/>
  <c r="O71" i="1" s="1"/>
  <c r="S71" i="1" s="1"/>
  <c r="O65" i="16"/>
  <c r="O81" i="1" s="1"/>
  <c r="S81" i="1" s="1"/>
  <c r="M65" i="16"/>
  <c r="O45" i="16"/>
  <c r="O76" i="1" s="1"/>
  <c r="S76" i="1" s="1"/>
  <c r="M45" i="16"/>
  <c r="M25" i="16"/>
  <c r="A67" i="1"/>
  <c r="J625" i="16"/>
  <c r="M345" i="1"/>
  <c r="E345" i="1"/>
  <c r="M344" i="1"/>
  <c r="F344" i="1"/>
  <c r="E344" i="1"/>
  <c r="A345" i="1"/>
  <c r="A344" i="1"/>
  <c r="M343" i="1"/>
  <c r="F342" i="1"/>
  <c r="A343" i="1"/>
  <c r="A307" i="1"/>
  <c r="M339" i="1"/>
  <c r="F339" i="1"/>
  <c r="E339" i="1"/>
  <c r="A339" i="1"/>
  <c r="M338" i="1"/>
  <c r="F338" i="1"/>
  <c r="E338" i="1"/>
  <c r="A338" i="1"/>
  <c r="M337" i="1"/>
  <c r="F337" i="1"/>
  <c r="E337" i="1"/>
  <c r="A337" i="1"/>
  <c r="A336" i="1" s="1"/>
  <c r="M334" i="1"/>
  <c r="F334" i="1"/>
  <c r="E334" i="1"/>
  <c r="M333" i="1"/>
  <c r="F333" i="1"/>
  <c r="E333" i="1"/>
  <c r="A334" i="1"/>
  <c r="A333" i="1"/>
  <c r="M332" i="1"/>
  <c r="F332" i="1"/>
  <c r="E332" i="1"/>
  <c r="M329" i="1"/>
  <c r="F329" i="1"/>
  <c r="E329" i="1"/>
  <c r="M328" i="1"/>
  <c r="F328" i="1"/>
  <c r="E328" i="1"/>
  <c r="M327" i="1"/>
  <c r="F327" i="1"/>
  <c r="E327" i="1"/>
  <c r="M324" i="1"/>
  <c r="F324" i="1"/>
  <c r="E324" i="1"/>
  <c r="M323" i="1"/>
  <c r="F323" i="1"/>
  <c r="E323" i="1"/>
  <c r="F322" i="1"/>
  <c r="M322" i="1"/>
  <c r="E322" i="1"/>
  <c r="E319" i="1"/>
  <c r="M318" i="1"/>
  <c r="F318" i="1"/>
  <c r="E318" i="1"/>
  <c r="M317" i="1"/>
  <c r="F317" i="1"/>
  <c r="E317" i="1"/>
  <c r="F313" i="1"/>
  <c r="E308" i="1"/>
  <c r="M314" i="1"/>
  <c r="F314" i="1"/>
  <c r="E314" i="1"/>
  <c r="M313" i="1"/>
  <c r="E313" i="1"/>
  <c r="M312" i="1"/>
  <c r="F312" i="1"/>
  <c r="E312" i="1"/>
  <c r="M309" i="1"/>
  <c r="F309" i="1"/>
  <c r="E309" i="1"/>
  <c r="M308" i="1"/>
  <c r="F308" i="1"/>
  <c r="A332" i="1"/>
  <c r="A331" i="1" s="1"/>
  <c r="A329" i="1"/>
  <c r="A328" i="1"/>
  <c r="A327" i="1"/>
  <c r="A326" i="1" s="1"/>
  <c r="A324" i="1"/>
  <c r="A323" i="1"/>
  <c r="A322" i="1"/>
  <c r="A321" i="1" s="1"/>
  <c r="A319" i="1"/>
  <c r="A318" i="1"/>
  <c r="A317" i="1"/>
  <c r="A316" i="1" s="1"/>
  <c r="A314" i="1"/>
  <c r="A313" i="1"/>
  <c r="A312" i="1"/>
  <c r="A311" i="1" s="1"/>
  <c r="A309" i="1"/>
  <c r="A308" i="1"/>
  <c r="A306" i="1" s="1"/>
  <c r="M307" i="1"/>
  <c r="F307" i="1"/>
  <c r="E307" i="1"/>
  <c r="L864" i="16"/>
  <c r="J864" i="16"/>
  <c r="H864" i="16"/>
  <c r="L858" i="16"/>
  <c r="J858" i="16"/>
  <c r="H858" i="16"/>
  <c r="D858" i="16"/>
  <c r="P856" i="16"/>
  <c r="L856" i="16"/>
  <c r="J856" i="16"/>
  <c r="H856" i="16"/>
  <c r="L854" i="16"/>
  <c r="J854" i="16"/>
  <c r="H854" i="16"/>
  <c r="L848" i="16"/>
  <c r="J848" i="16"/>
  <c r="H848" i="16"/>
  <c r="D848" i="16"/>
  <c r="P846" i="16"/>
  <c r="L846" i="16"/>
  <c r="J846" i="16"/>
  <c r="H846" i="16"/>
  <c r="L844" i="16"/>
  <c r="J844" i="16"/>
  <c r="H844" i="16"/>
  <c r="L838" i="16"/>
  <c r="J838" i="16"/>
  <c r="H838" i="16"/>
  <c r="D838" i="16"/>
  <c r="P836" i="16"/>
  <c r="L836" i="16"/>
  <c r="J836" i="16"/>
  <c r="H836" i="16"/>
  <c r="L829" i="16"/>
  <c r="J829" i="16"/>
  <c r="H829" i="16"/>
  <c r="L824" i="16"/>
  <c r="J824" i="16"/>
  <c r="H824" i="16"/>
  <c r="D824" i="16"/>
  <c r="P822" i="16"/>
  <c r="L822" i="16"/>
  <c r="J822" i="16"/>
  <c r="H822" i="16"/>
  <c r="L820" i="16"/>
  <c r="J820" i="16"/>
  <c r="H820" i="16"/>
  <c r="L815" i="16"/>
  <c r="J815" i="16"/>
  <c r="H815" i="16"/>
  <c r="D815" i="16"/>
  <c r="P813" i="16"/>
  <c r="L813" i="16"/>
  <c r="J813" i="16"/>
  <c r="H813" i="16"/>
  <c r="L811" i="16"/>
  <c r="J811" i="16"/>
  <c r="H811" i="16"/>
  <c r="L806" i="16"/>
  <c r="J806" i="16"/>
  <c r="H806" i="16"/>
  <c r="D806" i="16"/>
  <c r="P804" i="16"/>
  <c r="L804" i="16"/>
  <c r="J804" i="16"/>
  <c r="H804" i="16"/>
  <c r="L797" i="16"/>
  <c r="J797" i="16"/>
  <c r="H797" i="16"/>
  <c r="L792" i="16"/>
  <c r="J792" i="16"/>
  <c r="H792" i="16"/>
  <c r="D792" i="16"/>
  <c r="P790" i="16"/>
  <c r="L790" i="16"/>
  <c r="J790" i="16"/>
  <c r="H790" i="16"/>
  <c r="L788" i="16"/>
  <c r="J788" i="16"/>
  <c r="H788" i="16"/>
  <c r="L783" i="16"/>
  <c r="J783" i="16"/>
  <c r="H783" i="16"/>
  <c r="D783" i="16"/>
  <c r="P781" i="16"/>
  <c r="L781" i="16"/>
  <c r="J781" i="16"/>
  <c r="H781" i="16"/>
  <c r="L779" i="16"/>
  <c r="J779" i="16"/>
  <c r="H779" i="16"/>
  <c r="L774" i="16"/>
  <c r="J774" i="16"/>
  <c r="H774" i="16"/>
  <c r="D774" i="16"/>
  <c r="P772" i="16"/>
  <c r="L772" i="16"/>
  <c r="J772" i="16"/>
  <c r="H772" i="16"/>
  <c r="L765" i="16"/>
  <c r="J765" i="16"/>
  <c r="H765" i="16"/>
  <c r="L760" i="16"/>
  <c r="J760" i="16"/>
  <c r="H760" i="16"/>
  <c r="D760" i="16"/>
  <c r="P758" i="16"/>
  <c r="L758" i="16"/>
  <c r="J758" i="16"/>
  <c r="H758" i="16"/>
  <c r="L756" i="16"/>
  <c r="J756" i="16"/>
  <c r="H756" i="16"/>
  <c r="L751" i="16"/>
  <c r="L749" i="16" s="1"/>
  <c r="J751" i="16"/>
  <c r="J749" i="16" s="1"/>
  <c r="H751" i="16"/>
  <c r="H749" i="16" s="1"/>
  <c r="D751" i="16"/>
  <c r="L742" i="16"/>
  <c r="J742" i="16"/>
  <c r="H742" i="16"/>
  <c r="D742" i="16"/>
  <c r="P740" i="16"/>
  <c r="L740" i="16"/>
  <c r="J740" i="16"/>
  <c r="H740" i="16"/>
  <c r="L738" i="16"/>
  <c r="J738" i="16"/>
  <c r="H738" i="16"/>
  <c r="L737" i="16"/>
  <c r="J737" i="16"/>
  <c r="H737" i="16"/>
  <c r="D737" i="16"/>
  <c r="P734" i="16"/>
  <c r="L734" i="16"/>
  <c r="J734" i="16"/>
  <c r="H734" i="16"/>
  <c r="L727" i="16"/>
  <c r="J727" i="16"/>
  <c r="H727" i="16"/>
  <c r="L726" i="16"/>
  <c r="J726" i="16"/>
  <c r="H726" i="16"/>
  <c r="D726" i="16"/>
  <c r="P724" i="16"/>
  <c r="L724" i="16"/>
  <c r="J724" i="16"/>
  <c r="H724" i="16"/>
  <c r="L722" i="16"/>
  <c r="J722" i="16"/>
  <c r="H722" i="16"/>
  <c r="L721" i="16"/>
  <c r="J721" i="16"/>
  <c r="H721" i="16"/>
  <c r="D721" i="16"/>
  <c r="P719" i="16"/>
  <c r="L719" i="16"/>
  <c r="J719" i="16"/>
  <c r="H719" i="16"/>
  <c r="L713" i="16"/>
  <c r="J713" i="16"/>
  <c r="H713" i="16"/>
  <c r="L708" i="16"/>
  <c r="J708" i="16"/>
  <c r="H708" i="16"/>
  <c r="D708" i="16"/>
  <c r="P706" i="16"/>
  <c r="L706" i="16"/>
  <c r="J706" i="16"/>
  <c r="H706" i="16"/>
  <c r="L704" i="16"/>
  <c r="J704" i="16"/>
  <c r="H704" i="16"/>
  <c r="L699" i="16"/>
  <c r="J699" i="16"/>
  <c r="H699" i="16"/>
  <c r="D699" i="16"/>
  <c r="P697" i="16"/>
  <c r="L697" i="16"/>
  <c r="J697" i="16"/>
  <c r="H697" i="16"/>
  <c r="L695" i="16"/>
  <c r="J695" i="16"/>
  <c r="H695" i="16"/>
  <c r="L690" i="16"/>
  <c r="J690" i="16"/>
  <c r="H690" i="16"/>
  <c r="D690" i="16"/>
  <c r="P688" i="16"/>
  <c r="L688" i="16"/>
  <c r="J688" i="16"/>
  <c r="H688" i="16"/>
  <c r="L680" i="16"/>
  <c r="J680" i="16"/>
  <c r="H680" i="16"/>
  <c r="L674" i="16"/>
  <c r="J674" i="16"/>
  <c r="H674" i="16"/>
  <c r="D674" i="16"/>
  <c r="P672" i="16"/>
  <c r="L672" i="16"/>
  <c r="J672" i="16"/>
  <c r="H672" i="16"/>
  <c r="L670" i="16"/>
  <c r="J670" i="16"/>
  <c r="H670" i="16"/>
  <c r="L664" i="16"/>
  <c r="J664" i="16"/>
  <c r="H664" i="16"/>
  <c r="D664" i="16"/>
  <c r="P662" i="16"/>
  <c r="L662" i="16"/>
  <c r="J662" i="16"/>
  <c r="H662" i="16"/>
  <c r="D654" i="16"/>
  <c r="L660" i="16"/>
  <c r="J660" i="16"/>
  <c r="H660" i="16"/>
  <c r="L654" i="16"/>
  <c r="J654" i="16"/>
  <c r="H654" i="16"/>
  <c r="P652" i="16"/>
  <c r="L652" i="16"/>
  <c r="J652" i="16"/>
  <c r="H652" i="16"/>
  <c r="R255" i="1"/>
  <c r="Q255" i="1"/>
  <c r="P255" i="1"/>
  <c r="M255" i="1"/>
  <c r="F255" i="1"/>
  <c r="E255" i="1"/>
  <c r="R254" i="1"/>
  <c r="Q254" i="1"/>
  <c r="P254" i="1"/>
  <c r="M254" i="1"/>
  <c r="F254" i="1"/>
  <c r="E254" i="1"/>
  <c r="R253" i="1"/>
  <c r="Q253" i="1"/>
  <c r="P253" i="1"/>
  <c r="M253" i="1"/>
  <c r="F253" i="1"/>
  <c r="E253" i="1"/>
  <c r="R252" i="1"/>
  <c r="Q252" i="1"/>
  <c r="P252" i="1"/>
  <c r="M252" i="1"/>
  <c r="F252" i="1"/>
  <c r="E252" i="1"/>
  <c r="E249" i="1"/>
  <c r="M249" i="1"/>
  <c r="R249" i="1"/>
  <c r="Q249" i="1"/>
  <c r="P249" i="1"/>
  <c r="L547" i="16"/>
  <c r="J547" i="16"/>
  <c r="H547" i="16"/>
  <c r="L546" i="16"/>
  <c r="J546" i="16"/>
  <c r="H546" i="16"/>
  <c r="L545" i="16"/>
  <c r="J545" i="16"/>
  <c r="H545" i="16"/>
  <c r="L544" i="16"/>
  <c r="J544" i="16"/>
  <c r="H544" i="16"/>
  <c r="L543" i="16"/>
  <c r="J543" i="16"/>
  <c r="H543" i="16"/>
  <c r="L540" i="16"/>
  <c r="J540" i="16"/>
  <c r="H540" i="16"/>
  <c r="A342" i="1" l="1"/>
  <c r="A341" i="1" s="1"/>
  <c r="F89" i="1"/>
  <c r="J83" i="16"/>
  <c r="H83" i="16"/>
  <c r="A253" i="1"/>
  <c r="A252" i="1"/>
  <c r="A249" i="1"/>
  <c r="A255" i="1"/>
  <c r="M239" i="1"/>
  <c r="F239" i="1"/>
  <c r="E239" i="1"/>
  <c r="A239" i="1"/>
  <c r="A238" i="1" s="1"/>
  <c r="D507" i="16"/>
  <c r="D501" i="16"/>
  <c r="D495" i="16"/>
  <c r="A254" i="1"/>
  <c r="D484" i="16"/>
  <c r="D479" i="16"/>
  <c r="D474" i="16"/>
  <c r="F230" i="1"/>
  <c r="M344" i="16" l="1"/>
  <c r="M627" i="16"/>
  <c r="M628" i="16"/>
  <c r="M630" i="16"/>
  <c r="M631" i="16"/>
  <c r="M634" i="16"/>
  <c r="M635" i="16"/>
  <c r="M636" i="16"/>
  <c r="M632" i="16"/>
  <c r="A245" i="1"/>
  <c r="A244" i="1" s="1"/>
  <c r="M873" i="16"/>
  <c r="M874" i="16"/>
  <c r="O344" i="1" s="1"/>
  <c r="S344" i="1" s="1"/>
  <c r="M875" i="16"/>
  <c r="O345" i="1" s="1"/>
  <c r="S345" i="1" s="1"/>
  <c r="M838" i="16"/>
  <c r="M844" i="16"/>
  <c r="M848" i="16"/>
  <c r="M854" i="16"/>
  <c r="M858" i="16"/>
  <c r="M864" i="16"/>
  <c r="M806" i="16"/>
  <c r="M811" i="16"/>
  <c r="M815" i="16"/>
  <c r="M820" i="16"/>
  <c r="M824" i="16"/>
  <c r="M829" i="16"/>
  <c r="M774" i="16"/>
  <c r="M779" i="16"/>
  <c r="M783" i="16"/>
  <c r="M788" i="16"/>
  <c r="M792" i="16"/>
  <c r="M797" i="16"/>
  <c r="M742" i="16"/>
  <c r="M751" i="16"/>
  <c r="M756" i="16"/>
  <c r="M760" i="16"/>
  <c r="M765" i="16"/>
  <c r="M721" i="16"/>
  <c r="M722" i="16"/>
  <c r="M726" i="16"/>
  <c r="M727" i="16"/>
  <c r="M737" i="16"/>
  <c r="M738" i="16"/>
  <c r="M690" i="16"/>
  <c r="M695" i="16"/>
  <c r="M699" i="16"/>
  <c r="M704" i="16"/>
  <c r="M708" i="16"/>
  <c r="M713" i="16"/>
  <c r="M674" i="16"/>
  <c r="M680" i="16"/>
  <c r="M664" i="16"/>
  <c r="M670" i="16"/>
  <c r="M654" i="16"/>
  <c r="M660" i="16"/>
  <c r="O856" i="16"/>
  <c r="O339" i="1" s="1"/>
  <c r="S339" i="1" s="1"/>
  <c r="M856" i="16"/>
  <c r="O846" i="16"/>
  <c r="O338" i="1" s="1"/>
  <c r="S338" i="1" s="1"/>
  <c r="M846" i="16"/>
  <c r="O836" i="16"/>
  <c r="O337" i="1" s="1"/>
  <c r="S337" i="1" s="1"/>
  <c r="M836" i="16"/>
  <c r="O822" i="16"/>
  <c r="O334" i="1" s="1"/>
  <c r="S334" i="1" s="1"/>
  <c r="M822" i="16"/>
  <c r="O813" i="16"/>
  <c r="O333" i="1" s="1"/>
  <c r="S333" i="1" s="1"/>
  <c r="M813" i="16"/>
  <c r="O804" i="16"/>
  <c r="O332" i="1" s="1"/>
  <c r="S332" i="1" s="1"/>
  <c r="M804" i="16"/>
  <c r="O790" i="16"/>
  <c r="O329" i="1" s="1"/>
  <c r="S329" i="1" s="1"/>
  <c r="M790" i="16"/>
  <c r="O781" i="16"/>
  <c r="O328" i="1" s="1"/>
  <c r="S328" i="1" s="1"/>
  <c r="M781" i="16"/>
  <c r="O772" i="16"/>
  <c r="O327" i="1" s="1"/>
  <c r="S327" i="1" s="1"/>
  <c r="M772" i="16"/>
  <c r="O758" i="16"/>
  <c r="O324" i="1" s="1"/>
  <c r="S324" i="1" s="1"/>
  <c r="M758" i="16"/>
  <c r="O740" i="16"/>
  <c r="O322" i="1" s="1"/>
  <c r="S322" i="1" s="1"/>
  <c r="M740" i="16"/>
  <c r="O734" i="16"/>
  <c r="O320" i="1" s="1"/>
  <c r="M734" i="16"/>
  <c r="O724" i="16"/>
  <c r="O318" i="1" s="1"/>
  <c r="S318" i="1" s="1"/>
  <c r="M724" i="16"/>
  <c r="O719" i="16"/>
  <c r="O317" i="1" s="1"/>
  <c r="S317" i="1" s="1"/>
  <c r="M719" i="16"/>
  <c r="O706" i="16"/>
  <c r="O314" i="1" s="1"/>
  <c r="S314" i="1" s="1"/>
  <c r="M706" i="16"/>
  <c r="O697" i="16"/>
  <c r="O313" i="1" s="1"/>
  <c r="S313" i="1" s="1"/>
  <c r="M697" i="16"/>
  <c r="O688" i="16"/>
  <c r="O312" i="1" s="1"/>
  <c r="S312" i="1" s="1"/>
  <c r="M688" i="16"/>
  <c r="O672" i="16"/>
  <c r="O309" i="1" s="1"/>
  <c r="S309" i="1" s="1"/>
  <c r="M672" i="16"/>
  <c r="O662" i="16"/>
  <c r="O308" i="1" s="1"/>
  <c r="S308" i="1" s="1"/>
  <c r="M662" i="16"/>
  <c r="O652" i="16"/>
  <c r="O307" i="1" s="1"/>
  <c r="S307" i="1" s="1"/>
  <c r="M652" i="16"/>
  <c r="M543" i="16"/>
  <c r="O252" i="1" s="1"/>
  <c r="S252" i="1" s="1"/>
  <c r="M544" i="16"/>
  <c r="O253" i="1" s="1"/>
  <c r="S253" i="1" s="1"/>
  <c r="M545" i="16"/>
  <c r="O254" i="1" s="1"/>
  <c r="S254" i="1" s="1"/>
  <c r="M546" i="16"/>
  <c r="O255" i="1" s="1"/>
  <c r="S255" i="1" s="1"/>
  <c r="M547" i="16"/>
  <c r="M540" i="16"/>
  <c r="O249" i="1" s="1"/>
  <c r="S249" i="1" s="1"/>
  <c r="F83" i="1"/>
  <c r="M92" i="1"/>
  <c r="M90" i="1"/>
  <c r="M89" i="1"/>
  <c r="M88" i="1"/>
  <c r="M87" i="1"/>
  <c r="F92" i="1"/>
  <c r="F90" i="1"/>
  <c r="F88" i="1"/>
  <c r="F87" i="1"/>
  <c r="E90" i="1"/>
  <c r="E89" i="1"/>
  <c r="E88" i="1"/>
  <c r="E87" i="1"/>
  <c r="A92" i="1"/>
  <c r="A90" i="1"/>
  <c r="A89" i="1"/>
  <c r="A88" i="1"/>
  <c r="A87" i="1"/>
  <c r="A83" i="1" s="1"/>
  <c r="A82" i="1" s="1"/>
  <c r="A28" i="1"/>
  <c r="G3" i="1"/>
  <c r="O343" i="1" l="1"/>
  <c r="S343" i="1" s="1"/>
  <c r="O871" i="16"/>
  <c r="M871" i="16"/>
  <c r="M749" i="16"/>
  <c r="O749" i="16"/>
  <c r="O323" i="1" s="1"/>
  <c r="S323" i="1" s="1"/>
  <c r="O625" i="16"/>
  <c r="S320" i="1"/>
  <c r="O285" i="1"/>
  <c r="S285" i="1" s="1"/>
  <c r="M625" i="16"/>
  <c r="L646" i="16"/>
  <c r="J646" i="16"/>
  <c r="H646" i="16"/>
  <c r="D646" i="16"/>
  <c r="L645" i="16"/>
  <c r="J645" i="16"/>
  <c r="H645" i="16"/>
  <c r="L647" i="16"/>
  <c r="J647" i="16"/>
  <c r="H647" i="16"/>
  <c r="D647" i="16"/>
  <c r="H514" i="16"/>
  <c r="J514" i="16"/>
  <c r="L514" i="16"/>
  <c r="D1131" i="16"/>
  <c r="F1123" i="16"/>
  <c r="E1123" i="16"/>
  <c r="D1123" i="16"/>
  <c r="F1115" i="16"/>
  <c r="E1115" i="16"/>
  <c r="D1115" i="16"/>
  <c r="F1107" i="16"/>
  <c r="E1107" i="16"/>
  <c r="D1107" i="16"/>
  <c r="L1098" i="16"/>
  <c r="J1098" i="16"/>
  <c r="H1098" i="16"/>
  <c r="D1098" i="16"/>
  <c r="F1090" i="16"/>
  <c r="E1090" i="16"/>
  <c r="D1090" i="16"/>
  <c r="F1082" i="16"/>
  <c r="E1082" i="16"/>
  <c r="D1082" i="16"/>
  <c r="D1074" i="16"/>
  <c r="F1066" i="16"/>
  <c r="E1066" i="16"/>
  <c r="D1066" i="16"/>
  <c r="F1058" i="16"/>
  <c r="E1058" i="16"/>
  <c r="D1058" i="16"/>
  <c r="D1050" i="16"/>
  <c r="F1042" i="16"/>
  <c r="E1042" i="16"/>
  <c r="D1042" i="16"/>
  <c r="F1034" i="16"/>
  <c r="E1034" i="16"/>
  <c r="D1034" i="16"/>
  <c r="D1026" i="16"/>
  <c r="F1018" i="16"/>
  <c r="E1018" i="16"/>
  <c r="D1018" i="16"/>
  <c r="F1010" i="16"/>
  <c r="E1010" i="16"/>
  <c r="D1010" i="16"/>
  <c r="D1001" i="16"/>
  <c r="F993" i="16"/>
  <c r="E993" i="16"/>
  <c r="D993" i="16"/>
  <c r="D971" i="16"/>
  <c r="F954" i="16"/>
  <c r="E954" i="16"/>
  <c r="D954" i="16"/>
  <c r="F938" i="16"/>
  <c r="E938" i="16"/>
  <c r="L938" i="16" s="1"/>
  <c r="D938" i="16"/>
  <c r="D513" i="16"/>
  <c r="D440" i="16"/>
  <c r="D412" i="16"/>
  <c r="D219" i="16"/>
  <c r="D225" i="16"/>
  <c r="D232" i="16"/>
  <c r="D527" i="16"/>
  <c r="F242" i="1"/>
  <c r="L984" i="16"/>
  <c r="J984" i="16"/>
  <c r="H984" i="16"/>
  <c r="L983" i="16"/>
  <c r="J983" i="16"/>
  <c r="H983" i="16"/>
  <c r="L982" i="16"/>
  <c r="J982" i="16"/>
  <c r="H982" i="16"/>
  <c r="L981" i="16"/>
  <c r="J981" i="16"/>
  <c r="H981" i="16"/>
  <c r="L980" i="16"/>
  <c r="J980" i="16"/>
  <c r="H980" i="16"/>
  <c r="L979" i="16"/>
  <c r="J979" i="16"/>
  <c r="H979" i="16"/>
  <c r="H513" i="16"/>
  <c r="J513" i="16"/>
  <c r="L513" i="16"/>
  <c r="H441" i="16"/>
  <c r="J441" i="16"/>
  <c r="L441" i="16"/>
  <c r="H442" i="16"/>
  <c r="J442" i="16"/>
  <c r="L442" i="16"/>
  <c r="M514" i="16"/>
  <c r="F509" i="1"/>
  <c r="A483" i="1"/>
  <c r="A482" i="1" s="1"/>
  <c r="S355" i="1" l="1"/>
  <c r="S357" i="1" s="1"/>
  <c r="Y357" i="1"/>
  <c r="M645" i="16"/>
  <c r="M646" i="16"/>
  <c r="M647" i="16"/>
  <c r="M1098" i="16"/>
  <c r="L1090" i="16"/>
  <c r="J1090" i="16"/>
  <c r="H1090" i="16"/>
  <c r="L1082" i="16"/>
  <c r="J1082" i="16"/>
  <c r="H1082" i="16"/>
  <c r="M979" i="16"/>
  <c r="R979" i="16" s="1"/>
  <c r="M980" i="16"/>
  <c r="R980" i="16" s="1"/>
  <c r="M981" i="16"/>
  <c r="R981" i="16" s="1"/>
  <c r="M982" i="16"/>
  <c r="R982" i="16" s="1"/>
  <c r="M983" i="16"/>
  <c r="R983" i="16" s="1"/>
  <c r="M984" i="16"/>
  <c r="R984" i="16" s="1"/>
  <c r="M513" i="16"/>
  <c r="M441" i="16"/>
  <c r="M442" i="16"/>
  <c r="M232" i="1"/>
  <c r="F232" i="1"/>
  <c r="E232" i="1"/>
  <c r="M231" i="1"/>
  <c r="F231" i="1"/>
  <c r="E231" i="1"/>
  <c r="A232" i="1"/>
  <c r="A231" i="1"/>
  <c r="L484" i="16"/>
  <c r="J484" i="16"/>
  <c r="H484" i="16"/>
  <c r="P482" i="16"/>
  <c r="L482" i="16"/>
  <c r="J482" i="16"/>
  <c r="H482" i="16"/>
  <c r="L479" i="16"/>
  <c r="J479" i="16"/>
  <c r="H479" i="16"/>
  <c r="P477" i="16"/>
  <c r="L477" i="16"/>
  <c r="J477" i="16"/>
  <c r="H477" i="16"/>
  <c r="L474" i="16"/>
  <c r="J474" i="16"/>
  <c r="H474" i="16"/>
  <c r="E365" i="1"/>
  <c r="M80" i="1"/>
  <c r="M79" i="1"/>
  <c r="M75" i="1"/>
  <c r="M74" i="1"/>
  <c r="E80" i="1"/>
  <c r="F80" i="1"/>
  <c r="F79" i="1"/>
  <c r="E79" i="1"/>
  <c r="E75" i="1"/>
  <c r="F75" i="1"/>
  <c r="F74" i="1"/>
  <c r="E74" i="1"/>
  <c r="L58" i="16"/>
  <c r="J58" i="16"/>
  <c r="H58" i="16"/>
  <c r="L57" i="16"/>
  <c r="J57" i="16"/>
  <c r="H57" i="16"/>
  <c r="D57" i="16"/>
  <c r="P55" i="16"/>
  <c r="L55" i="16"/>
  <c r="J55" i="16"/>
  <c r="H55" i="16"/>
  <c r="L63" i="16"/>
  <c r="J63" i="16"/>
  <c r="H63" i="16"/>
  <c r="L62" i="16"/>
  <c r="J62" i="16"/>
  <c r="H62" i="16"/>
  <c r="D62" i="16"/>
  <c r="P60" i="16"/>
  <c r="L60" i="16"/>
  <c r="J60" i="16"/>
  <c r="H60" i="16"/>
  <c r="L43" i="16"/>
  <c r="J43" i="16"/>
  <c r="H43" i="16"/>
  <c r="L42" i="16"/>
  <c r="J42" i="16"/>
  <c r="H42" i="16"/>
  <c r="D42" i="16"/>
  <c r="P40" i="16"/>
  <c r="L40" i="16"/>
  <c r="J40" i="16"/>
  <c r="H40" i="16"/>
  <c r="L38" i="16"/>
  <c r="J38" i="16"/>
  <c r="H38" i="16"/>
  <c r="L37" i="16"/>
  <c r="J37" i="16"/>
  <c r="H37" i="16"/>
  <c r="D37" i="16"/>
  <c r="P35" i="16"/>
  <c r="L35" i="16"/>
  <c r="J35" i="16"/>
  <c r="H35" i="16"/>
  <c r="A79" i="1"/>
  <c r="A80" i="1"/>
  <c r="A75" i="1"/>
  <c r="A74" i="1"/>
  <c r="M1090" i="16" l="1"/>
  <c r="M1082" i="16"/>
  <c r="M365" i="1"/>
  <c r="F365" i="1"/>
  <c r="A365" i="1"/>
  <c r="A364" i="1" s="1"/>
  <c r="L926" i="16"/>
  <c r="J926" i="16"/>
  <c r="H926" i="16"/>
  <c r="L925" i="16"/>
  <c r="J925" i="16"/>
  <c r="H925" i="16"/>
  <c r="L924" i="16"/>
  <c r="J924" i="16"/>
  <c r="H924" i="16"/>
  <c r="L923" i="16"/>
  <c r="J923" i="16"/>
  <c r="H923" i="16"/>
  <c r="L922" i="16"/>
  <c r="J922" i="16"/>
  <c r="H922" i="16"/>
  <c r="L921" i="16"/>
  <c r="J921" i="16"/>
  <c r="H921" i="16"/>
  <c r="L920" i="16"/>
  <c r="J920" i="16"/>
  <c r="H920" i="16"/>
  <c r="L919" i="16"/>
  <c r="I919" i="16"/>
  <c r="J919" i="16" s="1"/>
  <c r="H919" i="16"/>
  <c r="L918" i="16"/>
  <c r="J918" i="16"/>
  <c r="H918" i="16"/>
  <c r="L917" i="16"/>
  <c r="J917" i="16"/>
  <c r="H917" i="16"/>
  <c r="P915" i="16"/>
  <c r="L915" i="16"/>
  <c r="J915" i="16"/>
  <c r="H915" i="16"/>
  <c r="I906" i="16"/>
  <c r="L912" i="16"/>
  <c r="J912" i="16"/>
  <c r="H912" i="16"/>
  <c r="L911" i="16"/>
  <c r="J911" i="16"/>
  <c r="H911" i="16"/>
  <c r="L910" i="16"/>
  <c r="J910" i="16"/>
  <c r="H910" i="16"/>
  <c r="L909" i="16"/>
  <c r="J909" i="16"/>
  <c r="H909" i="16"/>
  <c r="L908" i="16"/>
  <c r="J908" i="16"/>
  <c r="H908" i="16"/>
  <c r="L907" i="16"/>
  <c r="J907" i="16"/>
  <c r="H907" i="16"/>
  <c r="L906" i="16"/>
  <c r="J906" i="16"/>
  <c r="H906" i="16"/>
  <c r="L905" i="16"/>
  <c r="J905" i="16"/>
  <c r="H905" i="16"/>
  <c r="I893" i="16"/>
  <c r="L893" i="16"/>
  <c r="J893" i="16"/>
  <c r="H893" i="16"/>
  <c r="L913" i="16"/>
  <c r="J913" i="16"/>
  <c r="H913" i="16"/>
  <c r="J900" i="16"/>
  <c r="H900" i="16"/>
  <c r="D622" i="16"/>
  <c r="O622" i="16"/>
  <c r="I622" i="16"/>
  <c r="L623" i="16"/>
  <c r="J623" i="16"/>
  <c r="H623" i="16"/>
  <c r="L622" i="16"/>
  <c r="J622" i="16"/>
  <c r="H622" i="16"/>
  <c r="P620" i="16"/>
  <c r="L620" i="16"/>
  <c r="J620" i="16"/>
  <c r="H620" i="16"/>
  <c r="O627" i="16" l="1"/>
  <c r="L892" i="16"/>
  <c r="J892" i="16"/>
  <c r="H892" i="16"/>
  <c r="L894" i="16"/>
  <c r="J894" i="16"/>
  <c r="H894" i="16"/>
  <c r="L895" i="16"/>
  <c r="J895" i="16"/>
  <c r="H895" i="16"/>
  <c r="L896" i="16"/>
  <c r="J896" i="16"/>
  <c r="H896" i="16"/>
  <c r="L897" i="16"/>
  <c r="J897" i="16"/>
  <c r="H897" i="16"/>
  <c r="L898" i="16"/>
  <c r="J898" i="16"/>
  <c r="H898" i="16"/>
  <c r="L899" i="16"/>
  <c r="J899" i="16"/>
  <c r="H899" i="16"/>
  <c r="L176" i="16" l="1"/>
  <c r="J176" i="16"/>
  <c r="H176" i="16"/>
  <c r="L170" i="16"/>
  <c r="L169" i="16"/>
  <c r="L150" i="16"/>
  <c r="L151" i="16"/>
  <c r="L152" i="16"/>
  <c r="L149" i="16"/>
  <c r="L130" i="16"/>
  <c r="L131" i="16"/>
  <c r="L129" i="16"/>
  <c r="L110" i="16"/>
  <c r="L111" i="16"/>
  <c r="L112" i="16"/>
  <c r="L109" i="16"/>
  <c r="L90" i="16"/>
  <c r="R216" i="16" l="1" a="1"/>
  <c r="R216" i="16" s="1"/>
  <c r="F527" i="16"/>
  <c r="M70" i="1"/>
  <c r="F70" i="1"/>
  <c r="E70" i="1"/>
  <c r="M69" i="1"/>
  <c r="F69" i="1"/>
  <c r="E69" i="1"/>
  <c r="L23" i="16"/>
  <c r="J23" i="16"/>
  <c r="H23" i="16"/>
  <c r="L22" i="16"/>
  <c r="J22" i="16"/>
  <c r="H22" i="16"/>
  <c r="P20" i="16"/>
  <c r="L20" i="16"/>
  <c r="J20" i="16"/>
  <c r="H20" i="16"/>
  <c r="L18" i="16"/>
  <c r="J18" i="16"/>
  <c r="H18" i="16"/>
  <c r="L17" i="16"/>
  <c r="J17" i="16"/>
  <c r="H17" i="16"/>
  <c r="P15" i="16"/>
  <c r="L15" i="16"/>
  <c r="J15" i="16"/>
  <c r="H15" i="16"/>
  <c r="E365" i="16"/>
  <c r="E379" i="16"/>
  <c r="E354" i="16"/>
  <c r="E355" i="16" s="1"/>
  <c r="M183" i="1"/>
  <c r="F183" i="1"/>
  <c r="E183" i="1"/>
  <c r="A183" i="1"/>
  <c r="A182" i="1" s="1"/>
  <c r="L387" i="16"/>
  <c r="J387" i="16"/>
  <c r="H387" i="16"/>
  <c r="L384" i="16"/>
  <c r="J384" i="16"/>
  <c r="H384" i="16"/>
  <c r="E383" i="16"/>
  <c r="E382" i="16"/>
  <c r="L381" i="16"/>
  <c r="J381" i="16"/>
  <c r="H381" i="16"/>
  <c r="L379" i="16"/>
  <c r="J379" i="16"/>
  <c r="H379" i="16"/>
  <c r="P375" i="16"/>
  <c r="E375" i="16"/>
  <c r="E361" i="16"/>
  <c r="L370" i="16"/>
  <c r="J370" i="16"/>
  <c r="H370" i="16"/>
  <c r="E369" i="16"/>
  <c r="E368" i="16"/>
  <c r="L367" i="16"/>
  <c r="J367" i="16"/>
  <c r="H367" i="16"/>
  <c r="L365" i="16"/>
  <c r="J365" i="16"/>
  <c r="H365" i="16"/>
  <c r="E348" i="16"/>
  <c r="U5" i="2"/>
  <c r="W5" i="2"/>
  <c r="Y5" i="2"/>
  <c r="U6" i="2"/>
  <c r="W6" i="2"/>
  <c r="Y6" i="2"/>
  <c r="U7" i="2"/>
  <c r="W7" i="2"/>
  <c r="Y7" i="2"/>
  <c r="U8" i="2"/>
  <c r="W8" i="2"/>
  <c r="Y8" i="2"/>
  <c r="U9" i="2"/>
  <c r="W9" i="2"/>
  <c r="Y9" i="2"/>
  <c r="U10" i="2"/>
  <c r="W10" i="2"/>
  <c r="Y10" i="2"/>
  <c r="U11" i="2"/>
  <c r="W11" i="2"/>
  <c r="Y11" i="2"/>
  <c r="U12" i="2"/>
  <c r="W12" i="2"/>
  <c r="Y12" i="2"/>
  <c r="U13" i="2"/>
  <c r="W13" i="2"/>
  <c r="Y13" i="2"/>
  <c r="U14" i="2"/>
  <c r="W14" i="2"/>
  <c r="Y14" i="2"/>
  <c r="U15" i="2"/>
  <c r="W15" i="2"/>
  <c r="Y15" i="2"/>
  <c r="U16" i="2"/>
  <c r="W16" i="2"/>
  <c r="Y16" i="2"/>
  <c r="U17" i="2"/>
  <c r="W17" i="2"/>
  <c r="Y17" i="2"/>
  <c r="U18" i="2"/>
  <c r="W18" i="2"/>
  <c r="Y18" i="2"/>
  <c r="U19" i="2"/>
  <c r="W19" i="2"/>
  <c r="Y19" i="2"/>
  <c r="U20" i="2"/>
  <c r="W20" i="2"/>
  <c r="Y20" i="2"/>
  <c r="U21" i="2"/>
  <c r="W21" i="2"/>
  <c r="Y21" i="2"/>
  <c r="U22" i="2"/>
  <c r="W22" i="2"/>
  <c r="Y22" i="2"/>
  <c r="U23" i="2"/>
  <c r="W23" i="2"/>
  <c r="Y23" i="2"/>
  <c r="U24" i="2"/>
  <c r="W24" i="2"/>
  <c r="Y24" i="2"/>
  <c r="U25" i="2"/>
  <c r="W25" i="2"/>
  <c r="Y25" i="2"/>
  <c r="U26" i="2"/>
  <c r="W26" i="2"/>
  <c r="Y26" i="2"/>
  <c r="U27" i="2"/>
  <c r="W27" i="2"/>
  <c r="Y27" i="2"/>
  <c r="U28" i="2"/>
  <c r="W28" i="2"/>
  <c r="Y28" i="2"/>
  <c r="U29" i="2"/>
  <c r="W29" i="2"/>
  <c r="Y29" i="2"/>
  <c r="U30" i="2"/>
  <c r="W30" i="2"/>
  <c r="Y30" i="2"/>
  <c r="U34" i="2"/>
  <c r="W34" i="2"/>
  <c r="Y34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E380" i="16" l="1"/>
  <c r="E378" i="16"/>
  <c r="E377" i="16"/>
  <c r="L382" i="16"/>
  <c r="J382" i="16"/>
  <c r="H382" i="16"/>
  <c r="L383" i="16"/>
  <c r="J383" i="16"/>
  <c r="H383" i="16"/>
  <c r="L368" i="16"/>
  <c r="J368" i="16"/>
  <c r="H368" i="16"/>
  <c r="L369" i="16"/>
  <c r="J369" i="16"/>
  <c r="H369" i="16"/>
  <c r="L354" i="16"/>
  <c r="J354" i="16"/>
  <c r="H354" i="16"/>
  <c r="L356" i="16"/>
  <c r="L377" i="16" l="1"/>
  <c r="J377" i="16"/>
  <c r="H377" i="16"/>
  <c r="L378" i="16"/>
  <c r="J378" i="16"/>
  <c r="H378" i="16"/>
  <c r="L380" i="16"/>
  <c r="J380" i="16"/>
  <c r="H380" i="16"/>
  <c r="L355" i="16"/>
  <c r="J355" i="16"/>
  <c r="H355" i="16"/>
  <c r="J356" i="16"/>
  <c r="H356" i="16"/>
  <c r="H375" i="16" l="1"/>
  <c r="J375" i="16"/>
  <c r="L375" i="16"/>
  <c r="M237" i="1"/>
  <c r="F237" i="1"/>
  <c r="E237" i="1"/>
  <c r="A237" i="1"/>
  <c r="M236" i="1"/>
  <c r="E236" i="1"/>
  <c r="M235" i="1"/>
  <c r="F235" i="1"/>
  <c r="E235" i="1"/>
  <c r="L508" i="16"/>
  <c r="J508" i="16"/>
  <c r="H508" i="16"/>
  <c r="L507" i="16"/>
  <c r="J507" i="16"/>
  <c r="H507" i="16"/>
  <c r="P505" i="16"/>
  <c r="L505" i="16"/>
  <c r="J505" i="16"/>
  <c r="H505" i="16"/>
  <c r="L502" i="16"/>
  <c r="J502" i="16"/>
  <c r="H502" i="16"/>
  <c r="L501" i="16"/>
  <c r="J501" i="16"/>
  <c r="H501" i="16"/>
  <c r="P499" i="16"/>
  <c r="L499" i="16"/>
  <c r="J499" i="16"/>
  <c r="H499" i="16"/>
  <c r="L496" i="16"/>
  <c r="J496" i="16"/>
  <c r="H496" i="16"/>
  <c r="L495" i="16"/>
  <c r="J495" i="16"/>
  <c r="H495" i="16"/>
  <c r="P493" i="16"/>
  <c r="L493" i="16"/>
  <c r="J493" i="16"/>
  <c r="H493" i="16"/>
  <c r="A236" i="1"/>
  <c r="A235" i="1"/>
  <c r="A234" i="1" s="1"/>
  <c r="A256" i="1" s="1"/>
  <c r="P525" i="16"/>
  <c r="H527" i="16"/>
  <c r="J527" i="16"/>
  <c r="L527" i="16"/>
  <c r="H528" i="16"/>
  <c r="J528" i="16"/>
  <c r="L528" i="16"/>
  <c r="L525" i="16" l="1"/>
  <c r="J525" i="16"/>
  <c r="H525" i="16"/>
  <c r="L395" i="16" l="1"/>
  <c r="J395" i="16"/>
  <c r="H395" i="16"/>
  <c r="L393" i="16"/>
  <c r="J393" i="16"/>
  <c r="H393" i="16"/>
  <c r="L392" i="16"/>
  <c r="J392" i="16"/>
  <c r="H392" i="16"/>
  <c r="L452" i="16"/>
  <c r="J452" i="16"/>
  <c r="H452" i="16"/>
  <c r="L451" i="16"/>
  <c r="J451" i="16"/>
  <c r="H451" i="16"/>
  <c r="E455" i="16"/>
  <c r="E460" i="16"/>
  <c r="E459" i="16"/>
  <c r="E458" i="16"/>
  <c r="E457" i="16"/>
  <c r="E444" i="16"/>
  <c r="L462" i="16"/>
  <c r="J462" i="16"/>
  <c r="H462" i="16"/>
  <c r="L461" i="16"/>
  <c r="J461" i="16"/>
  <c r="H461" i="16"/>
  <c r="L458" i="16"/>
  <c r="J458" i="16"/>
  <c r="H458" i="16"/>
  <c r="E448" i="16"/>
  <c r="E450" i="16" s="1"/>
  <c r="E446" i="16"/>
  <c r="E431" i="16"/>
  <c r="E433" i="16" s="1"/>
  <c r="E420" i="16"/>
  <c r="E422" i="16" s="1"/>
  <c r="L435" i="16"/>
  <c r="J435" i="16"/>
  <c r="H435" i="16"/>
  <c r="L434" i="16"/>
  <c r="J434" i="16"/>
  <c r="H434" i="16"/>
  <c r="L424" i="16"/>
  <c r="J424" i="16"/>
  <c r="H424" i="16"/>
  <c r="L423" i="16"/>
  <c r="J423" i="16"/>
  <c r="H423" i="16"/>
  <c r="E427" i="16"/>
  <c r="E416" i="16"/>
  <c r="E398" i="16"/>
  <c r="E400" i="16" s="1"/>
  <c r="E404" i="16"/>
  <c r="E406" i="16" s="1"/>
  <c r="J400" i="16"/>
  <c r="J401" i="16"/>
  <c r="H325" i="16"/>
  <c r="J325" i="16"/>
  <c r="L325" i="16"/>
  <c r="H326" i="16"/>
  <c r="J326" i="16"/>
  <c r="L326" i="16"/>
  <c r="L337" i="16"/>
  <c r="J337" i="16"/>
  <c r="H337" i="16"/>
  <c r="L336" i="16"/>
  <c r="J336" i="16"/>
  <c r="H336" i="16"/>
  <c r="E333" i="16"/>
  <c r="L332" i="16"/>
  <c r="J332" i="16"/>
  <c r="H332" i="16"/>
  <c r="E331" i="16"/>
  <c r="H314" i="16"/>
  <c r="J314" i="16"/>
  <c r="L314" i="16"/>
  <c r="L345" i="16"/>
  <c r="J345" i="16"/>
  <c r="H345" i="16"/>
  <c r="L343" i="16"/>
  <c r="J343" i="16"/>
  <c r="H343" i="16"/>
  <c r="L313" i="16"/>
  <c r="J313" i="16"/>
  <c r="H313" i="16"/>
  <c r="L315" i="16"/>
  <c r="J315" i="16"/>
  <c r="H315" i="16"/>
  <c r="L324" i="16"/>
  <c r="J324" i="16"/>
  <c r="H324" i="16"/>
  <c r="E323" i="16"/>
  <c r="E321" i="16"/>
  <c r="L320" i="16"/>
  <c r="J320" i="16"/>
  <c r="H320" i="16"/>
  <c r="E319" i="16"/>
  <c r="E303" i="16"/>
  <c r="E302" i="16" s="1"/>
  <c r="E293" i="16"/>
  <c r="E292" i="16"/>
  <c r="E294" i="16"/>
  <c r="E297" i="16"/>
  <c r="E296" i="16"/>
  <c r="E295" i="16"/>
  <c r="H297" i="16"/>
  <c r="J297" i="16"/>
  <c r="L297" i="16"/>
  <c r="H298" i="16"/>
  <c r="J298" i="16"/>
  <c r="L298" i="16"/>
  <c r="H299" i="16"/>
  <c r="J299" i="16"/>
  <c r="L299" i="16"/>
  <c r="H300" i="16"/>
  <c r="J300" i="16"/>
  <c r="L300" i="16"/>
  <c r="L296" i="16"/>
  <c r="J296" i="16"/>
  <c r="H296" i="16"/>
  <c r="L295" i="16"/>
  <c r="J295" i="16"/>
  <c r="H295" i="16"/>
  <c r="L294" i="16"/>
  <c r="J294" i="16"/>
  <c r="H294" i="16"/>
  <c r="E9" i="1"/>
  <c r="M484" i="16" l="1"/>
  <c r="M479" i="16"/>
  <c r="M474" i="16"/>
  <c r="M57" i="16"/>
  <c r="M58" i="16"/>
  <c r="M62" i="16"/>
  <c r="M63" i="16"/>
  <c r="M42" i="16"/>
  <c r="M43" i="16"/>
  <c r="M37" i="16"/>
  <c r="M38" i="16"/>
  <c r="M917" i="16"/>
  <c r="M918" i="16"/>
  <c r="R918" i="16" s="1"/>
  <c r="M919" i="16"/>
  <c r="R919" i="16" s="1"/>
  <c r="M920" i="16"/>
  <c r="R920" i="16" s="1"/>
  <c r="M921" i="16"/>
  <c r="R921" i="16" s="1"/>
  <c r="M922" i="16"/>
  <c r="R922" i="16" s="1"/>
  <c r="M923" i="16"/>
  <c r="R923" i="16" s="1"/>
  <c r="M924" i="16"/>
  <c r="R924" i="16" s="1"/>
  <c r="M925" i="16"/>
  <c r="R925" i="16" s="1"/>
  <c r="M926" i="16"/>
  <c r="M905" i="16"/>
  <c r="R905" i="16" s="1"/>
  <c r="M906" i="16"/>
  <c r="R906" i="16" s="1"/>
  <c r="M907" i="16"/>
  <c r="R907" i="16" s="1"/>
  <c r="M908" i="16"/>
  <c r="R908" i="16" s="1"/>
  <c r="M909" i="16"/>
  <c r="R909" i="16" s="1"/>
  <c r="M910" i="16"/>
  <c r="R910" i="16" s="1"/>
  <c r="M911" i="16"/>
  <c r="R911" i="16" s="1"/>
  <c r="M912" i="16"/>
  <c r="R912" i="16" s="1"/>
  <c r="M893" i="16"/>
  <c r="R893" i="16" s="1"/>
  <c r="M913" i="16"/>
  <c r="M899" i="16"/>
  <c r="R899" i="16" s="1"/>
  <c r="M898" i="16"/>
  <c r="R898" i="16" s="1"/>
  <c r="M897" i="16"/>
  <c r="R897" i="16" s="1"/>
  <c r="M896" i="16"/>
  <c r="R896" i="16" s="1"/>
  <c r="M895" i="16"/>
  <c r="R895" i="16" s="1"/>
  <c r="M894" i="16"/>
  <c r="R894" i="16" s="1"/>
  <c r="M892" i="16"/>
  <c r="R892" i="16" s="1"/>
  <c r="M622" i="16"/>
  <c r="M623" i="16"/>
  <c r="M169" i="16"/>
  <c r="M176" i="16"/>
  <c r="R176" i="16" s="1"/>
  <c r="M22" i="16"/>
  <c r="M23" i="16"/>
  <c r="M17" i="16"/>
  <c r="M18" i="16"/>
  <c r="M386" i="16"/>
  <c r="R386" i="16" s="1"/>
  <c r="M385" i="16"/>
  <c r="R385" i="16" s="1"/>
  <c r="M372" i="16"/>
  <c r="R372" i="16" s="1"/>
  <c r="M371" i="16"/>
  <c r="R371" i="16" s="1"/>
  <c r="M358" i="16"/>
  <c r="R358" i="16" s="1"/>
  <c r="M357" i="16"/>
  <c r="R357" i="16" s="1"/>
  <c r="M379" i="16"/>
  <c r="R379" i="16" s="1"/>
  <c r="M381" i="16"/>
  <c r="R381" i="16" s="1"/>
  <c r="M384" i="16"/>
  <c r="R384" i="16" s="1"/>
  <c r="M387" i="16"/>
  <c r="M365" i="16"/>
  <c r="R365" i="16" s="1"/>
  <c r="M367" i="16"/>
  <c r="R367" i="16" s="1"/>
  <c r="M370" i="16"/>
  <c r="R370" i="16" s="1"/>
  <c r="M383" i="16"/>
  <c r="R383" i="16" s="1"/>
  <c r="M382" i="16"/>
  <c r="R382" i="16" s="1"/>
  <c r="M369" i="16"/>
  <c r="R369" i="16" s="1"/>
  <c r="M368" i="16"/>
  <c r="R368" i="16" s="1"/>
  <c r="M354" i="16"/>
  <c r="R354" i="16" s="1"/>
  <c r="M380" i="16"/>
  <c r="R380" i="16" s="1"/>
  <c r="M378" i="16"/>
  <c r="R378" i="16" s="1"/>
  <c r="M377" i="16"/>
  <c r="M355" i="16"/>
  <c r="R355" i="16" s="1"/>
  <c r="M356" i="16"/>
  <c r="R356" i="16" s="1"/>
  <c r="E366" i="16"/>
  <c r="E364" i="16"/>
  <c r="E363" i="16"/>
  <c r="M507" i="16"/>
  <c r="M508" i="16"/>
  <c r="M501" i="16"/>
  <c r="M502" i="16"/>
  <c r="M495" i="16"/>
  <c r="M496" i="16"/>
  <c r="M527" i="16"/>
  <c r="M528" i="16"/>
  <c r="M325" i="16"/>
  <c r="M326" i="16"/>
  <c r="M314" i="16"/>
  <c r="M297" i="16"/>
  <c r="R297" i="16" s="1"/>
  <c r="M298" i="16"/>
  <c r="M299" i="16"/>
  <c r="M300" i="16"/>
  <c r="M392" i="16"/>
  <c r="M393" i="16"/>
  <c r="M395" i="16"/>
  <c r="E429" i="16"/>
  <c r="E430" i="16" s="1"/>
  <c r="L450" i="16"/>
  <c r="J450" i="16"/>
  <c r="H450" i="16"/>
  <c r="M451" i="16"/>
  <c r="M452" i="16"/>
  <c r="R452" i="16" s="1"/>
  <c r="L457" i="16"/>
  <c r="J457" i="16"/>
  <c r="H457" i="16"/>
  <c r="M458" i="16"/>
  <c r="R458" i="16" s="1"/>
  <c r="L459" i="16"/>
  <c r="J459" i="16"/>
  <c r="H459" i="16"/>
  <c r="M461" i="16"/>
  <c r="M462" i="16"/>
  <c r="E421" i="16"/>
  <c r="E419" i="16"/>
  <c r="E449" i="16"/>
  <c r="E447" i="16"/>
  <c r="L446" i="16"/>
  <c r="J446" i="16"/>
  <c r="H446" i="16"/>
  <c r="L448" i="16"/>
  <c r="J448" i="16"/>
  <c r="H448" i="16"/>
  <c r="E418" i="16"/>
  <c r="L430" i="16"/>
  <c r="J430" i="16"/>
  <c r="H430" i="16"/>
  <c r="E432" i="16"/>
  <c r="L429" i="16"/>
  <c r="J429" i="16"/>
  <c r="H429" i="16"/>
  <c r="M430" i="16"/>
  <c r="R430" i="16" s="1"/>
  <c r="L431" i="16"/>
  <c r="J431" i="16"/>
  <c r="H431" i="16"/>
  <c r="L433" i="16"/>
  <c r="J433" i="16"/>
  <c r="H433" i="16"/>
  <c r="M434" i="16"/>
  <c r="M435" i="16"/>
  <c r="R435" i="16" s="1"/>
  <c r="L418" i="16"/>
  <c r="J418" i="16"/>
  <c r="H418" i="16"/>
  <c r="L420" i="16"/>
  <c r="J420" i="16"/>
  <c r="H420" i="16"/>
  <c r="L422" i="16"/>
  <c r="J422" i="16"/>
  <c r="H422" i="16"/>
  <c r="M423" i="16"/>
  <c r="M424" i="16"/>
  <c r="R424" i="16" s="1"/>
  <c r="E322" i="16"/>
  <c r="E317" i="16"/>
  <c r="E334" i="16"/>
  <c r="E328" i="16"/>
  <c r="L331" i="16"/>
  <c r="J331" i="16"/>
  <c r="H331" i="16"/>
  <c r="M332" i="16"/>
  <c r="R332" i="16" s="1"/>
  <c r="L333" i="16"/>
  <c r="J333" i="16"/>
  <c r="H333" i="16"/>
  <c r="L334" i="16"/>
  <c r="J334" i="16"/>
  <c r="H334" i="16"/>
  <c r="L335" i="16"/>
  <c r="J335" i="16"/>
  <c r="H335" i="16"/>
  <c r="M336" i="16"/>
  <c r="M337" i="16"/>
  <c r="R337" i="16" s="1"/>
  <c r="L342" i="16"/>
  <c r="J342" i="16"/>
  <c r="H342" i="16"/>
  <c r="M343" i="16"/>
  <c r="M345" i="16"/>
  <c r="L312" i="16"/>
  <c r="L310" i="16" s="1"/>
  <c r="J312" i="16"/>
  <c r="J310" i="16" s="1"/>
  <c r="H312" i="16"/>
  <c r="H310" i="16" s="1"/>
  <c r="M313" i="16"/>
  <c r="L319" i="16"/>
  <c r="J319" i="16"/>
  <c r="H319" i="16"/>
  <c r="M320" i="16"/>
  <c r="R320" i="16" s="1"/>
  <c r="L321" i="16"/>
  <c r="J321" i="16"/>
  <c r="H321" i="16"/>
  <c r="L322" i="16"/>
  <c r="J322" i="16"/>
  <c r="H322" i="16"/>
  <c r="L323" i="16"/>
  <c r="J323" i="16"/>
  <c r="H323" i="16"/>
  <c r="M324" i="16"/>
  <c r="R325" i="16"/>
  <c r="M315" i="16"/>
  <c r="E306" i="16"/>
  <c r="E305" i="16"/>
  <c r="E304" i="16"/>
  <c r="L307" i="16"/>
  <c r="J307" i="16"/>
  <c r="H307" i="16"/>
  <c r="M294" i="16"/>
  <c r="M295" i="16"/>
  <c r="R295" i="16" s="1"/>
  <c r="M296" i="16"/>
  <c r="R298" i="16"/>
  <c r="R299" i="16"/>
  <c r="O477" i="16" l="1"/>
  <c r="O231" i="1" s="1"/>
  <c r="S231" i="1" s="1"/>
  <c r="M477" i="16"/>
  <c r="O482" i="16"/>
  <c r="O232" i="1" s="1"/>
  <c r="S232" i="1" s="1"/>
  <c r="M482" i="16"/>
  <c r="O35" i="16"/>
  <c r="O74" i="1" s="1"/>
  <c r="S74" i="1" s="1"/>
  <c r="M35" i="16"/>
  <c r="O40" i="16"/>
  <c r="O75" i="1" s="1"/>
  <c r="S75" i="1" s="1"/>
  <c r="M40" i="16"/>
  <c r="O60" i="16"/>
  <c r="O80" i="1" s="1"/>
  <c r="S80" i="1" s="1"/>
  <c r="M60" i="16"/>
  <c r="O55" i="16"/>
  <c r="O79" i="1" s="1"/>
  <c r="S79" i="1" s="1"/>
  <c r="M55" i="16"/>
  <c r="M915" i="16"/>
  <c r="O915" i="16" s="1"/>
  <c r="O620" i="16"/>
  <c r="O283" i="1" s="1"/>
  <c r="S283" i="1" s="1"/>
  <c r="S294" i="1" s="1"/>
  <c r="Y294" i="1" s="1"/>
  <c r="M620" i="16"/>
  <c r="O15" i="16"/>
  <c r="M15" i="16"/>
  <c r="O69" i="1"/>
  <c r="S69" i="1" s="1"/>
  <c r="O20" i="16"/>
  <c r="O70" i="1" s="1"/>
  <c r="S70" i="1" s="1"/>
  <c r="M20" i="16"/>
  <c r="R377" i="16"/>
  <c r="M375" i="16"/>
  <c r="O375" i="16" s="1"/>
  <c r="O183" i="1" s="1"/>
  <c r="S183" i="1" s="1"/>
  <c r="L363" i="16"/>
  <c r="J363" i="16"/>
  <c r="H363" i="16"/>
  <c r="L364" i="16"/>
  <c r="J364" i="16"/>
  <c r="H364" i="16"/>
  <c r="L366" i="16"/>
  <c r="J366" i="16"/>
  <c r="H366" i="16"/>
  <c r="E350" i="16"/>
  <c r="E351" i="16"/>
  <c r="L350" i="16"/>
  <c r="J350" i="16"/>
  <c r="H350" i="16"/>
  <c r="E352" i="16"/>
  <c r="E353" i="16" s="1"/>
  <c r="O493" i="16"/>
  <c r="O235" i="1" s="1"/>
  <c r="S235" i="1" s="1"/>
  <c r="M493" i="16"/>
  <c r="O499" i="16"/>
  <c r="O236" i="1" s="1"/>
  <c r="S236" i="1" s="1"/>
  <c r="M499" i="16"/>
  <c r="O505" i="16"/>
  <c r="O237" i="1" s="1"/>
  <c r="S237" i="1" s="1"/>
  <c r="M505" i="16"/>
  <c r="M525" i="16"/>
  <c r="O525" i="16"/>
  <c r="O242" i="1" s="1"/>
  <c r="S242" i="1" s="1"/>
  <c r="M450" i="16"/>
  <c r="M459" i="16"/>
  <c r="M457" i="16"/>
  <c r="L460" i="16"/>
  <c r="J460" i="16"/>
  <c r="H460" i="16"/>
  <c r="M448" i="16"/>
  <c r="M446" i="16"/>
  <c r="L447" i="16"/>
  <c r="J447" i="16"/>
  <c r="H447" i="16"/>
  <c r="L449" i="16"/>
  <c r="J449" i="16"/>
  <c r="H449" i="16"/>
  <c r="L421" i="16"/>
  <c r="J421" i="16"/>
  <c r="H421" i="16"/>
  <c r="M433" i="16"/>
  <c r="M431" i="16"/>
  <c r="M429" i="16"/>
  <c r="L432" i="16"/>
  <c r="J432" i="16"/>
  <c r="H432" i="16"/>
  <c r="M422" i="16"/>
  <c r="M420" i="16"/>
  <c r="M418" i="16"/>
  <c r="M335" i="16"/>
  <c r="M334" i="16"/>
  <c r="R334" i="16" s="1"/>
  <c r="M333" i="16"/>
  <c r="M331" i="16"/>
  <c r="M342" i="16"/>
  <c r="M312" i="16"/>
  <c r="M310" i="16" s="1"/>
  <c r="M323" i="16"/>
  <c r="M322" i="16"/>
  <c r="R322" i="16" s="1"/>
  <c r="M321" i="16"/>
  <c r="M319" i="16"/>
  <c r="M307" i="16"/>
  <c r="R307" i="16" s="1"/>
  <c r="L304" i="16"/>
  <c r="J304" i="16"/>
  <c r="H304" i="16"/>
  <c r="L305" i="16"/>
  <c r="J305" i="16"/>
  <c r="H305" i="16"/>
  <c r="L306" i="16"/>
  <c r="J306" i="16"/>
  <c r="H306" i="16"/>
  <c r="O365" i="1" l="1"/>
  <c r="S365" i="1" s="1"/>
  <c r="L353" i="16"/>
  <c r="J353" i="16"/>
  <c r="H353" i="16"/>
  <c r="M366" i="16"/>
  <c r="R366" i="16" s="1"/>
  <c r="M364" i="16"/>
  <c r="R364" i="16" s="1"/>
  <c r="M363" i="16"/>
  <c r="R363" i="16" s="1"/>
  <c r="M350" i="16"/>
  <c r="R350" i="16" s="1"/>
  <c r="L352" i="16"/>
  <c r="J352" i="16"/>
  <c r="H352" i="16"/>
  <c r="M460" i="16"/>
  <c r="R460" i="16" s="1"/>
  <c r="M449" i="16"/>
  <c r="R449" i="16" s="1"/>
  <c r="M447" i="16"/>
  <c r="L419" i="16"/>
  <c r="J419" i="16"/>
  <c r="H419" i="16"/>
  <c r="M421" i="16"/>
  <c r="R421" i="16" s="1"/>
  <c r="M432" i="16"/>
  <c r="R432" i="16" s="1"/>
  <c r="M306" i="16"/>
  <c r="M305" i="16"/>
  <c r="R305" i="16" s="1"/>
  <c r="M304" i="16"/>
  <c r="M353" i="16" l="1"/>
  <c r="R353" i="16" s="1"/>
  <c r="M352" i="16"/>
  <c r="R352" i="16" s="1"/>
  <c r="L351" i="16"/>
  <c r="J351" i="16"/>
  <c r="H351" i="16"/>
  <c r="R447" i="16"/>
  <c r="M419" i="16"/>
  <c r="R419" i="16" s="1"/>
  <c r="L288" i="16"/>
  <c r="L289" i="16"/>
  <c r="L287" i="16"/>
  <c r="J287" i="16"/>
  <c r="H287" i="16"/>
  <c r="L284" i="16"/>
  <c r="J284" i="16"/>
  <c r="H284" i="16"/>
  <c r="A153" i="1"/>
  <c r="A154" i="1" s="1"/>
  <c r="A151" i="1"/>
  <c r="A152" i="1" s="1"/>
  <c r="L279" i="16"/>
  <c r="J279" i="16"/>
  <c r="H279" i="16"/>
  <c r="L278" i="16"/>
  <c r="J278" i="16"/>
  <c r="H278" i="16"/>
  <c r="L277" i="16"/>
  <c r="L276" i="16"/>
  <c r="J276" i="16"/>
  <c r="H276" i="16"/>
  <c r="L275" i="16"/>
  <c r="J275" i="16"/>
  <c r="H275" i="16"/>
  <c r="L274" i="16"/>
  <c r="J274" i="16"/>
  <c r="H274" i="16"/>
  <c r="M149" i="1"/>
  <c r="F149" i="1"/>
  <c r="E149" i="1"/>
  <c r="L268" i="16"/>
  <c r="J268" i="16"/>
  <c r="H268" i="16"/>
  <c r="L267" i="16"/>
  <c r="J267" i="16"/>
  <c r="H267" i="16"/>
  <c r="L266" i="16"/>
  <c r="J266" i="16"/>
  <c r="H266" i="16"/>
  <c r="L265" i="16"/>
  <c r="L264" i="16"/>
  <c r="J264" i="16"/>
  <c r="H264" i="16"/>
  <c r="L263" i="16"/>
  <c r="J263" i="16"/>
  <c r="H263" i="16"/>
  <c r="L262" i="16"/>
  <c r="J262" i="16"/>
  <c r="H262" i="16"/>
  <c r="P259" i="16"/>
  <c r="L259" i="16"/>
  <c r="J259" i="16"/>
  <c r="H259" i="16"/>
  <c r="A149" i="1"/>
  <c r="A150" i="1" s="1"/>
  <c r="L249" i="16"/>
  <c r="J249" i="16"/>
  <c r="H249" i="16"/>
  <c r="L255" i="16"/>
  <c r="J255" i="16"/>
  <c r="H255" i="16"/>
  <c r="L252" i="16"/>
  <c r="L251" i="16"/>
  <c r="J251" i="16"/>
  <c r="H251" i="16"/>
  <c r="L250" i="16"/>
  <c r="J250" i="16"/>
  <c r="H250" i="16"/>
  <c r="L234" i="16"/>
  <c r="J234" i="16"/>
  <c r="H234" i="16"/>
  <c r="L233" i="16"/>
  <c r="J233" i="16"/>
  <c r="H233" i="16"/>
  <c r="L228" i="16"/>
  <c r="J228" i="16"/>
  <c r="H228" i="16"/>
  <c r="L227" i="16"/>
  <c r="J227" i="16"/>
  <c r="H227" i="16"/>
  <c r="A159" i="1"/>
  <c r="A161" i="1"/>
  <c r="A162" i="1" s="1"/>
  <c r="A163" i="1"/>
  <c r="A164" i="1" s="1"/>
  <c r="A169" i="1"/>
  <c r="A168" i="1" s="1"/>
  <c r="A171" i="1"/>
  <c r="A170" i="1" s="1"/>
  <c r="A173" i="1"/>
  <c r="A172" i="1" s="1"/>
  <c r="A179" i="1"/>
  <c r="A178" i="1" s="1"/>
  <c r="A181" i="1"/>
  <c r="A180" i="1" s="1"/>
  <c r="A185" i="1"/>
  <c r="A184" i="1" s="1"/>
  <c r="A191" i="1"/>
  <c r="A190" i="1" s="1"/>
  <c r="A193" i="1"/>
  <c r="A195" i="1"/>
  <c r="A194" i="1" s="1"/>
  <c r="A192" i="1" s="1"/>
  <c r="A201" i="1"/>
  <c r="A200" i="1" s="1"/>
  <c r="A203" i="1"/>
  <c r="A202" i="1" s="1"/>
  <c r="A205" i="1"/>
  <c r="A204" i="1" s="1"/>
  <c r="A211" i="1"/>
  <c r="A210" i="1" s="1"/>
  <c r="A213" i="1"/>
  <c r="A212" i="1" s="1"/>
  <c r="A215" i="1"/>
  <c r="A214" i="1" s="1"/>
  <c r="A230" i="1"/>
  <c r="A229" i="1" s="1"/>
  <c r="A242" i="1"/>
  <c r="A241" i="1" s="1"/>
  <c r="A284" i="1"/>
  <c r="A361" i="1"/>
  <c r="A360" i="1" s="1"/>
  <c r="A363" i="1"/>
  <c r="A362" i="1" s="1"/>
  <c r="A367" i="1"/>
  <c r="A366" i="1" s="1"/>
  <c r="A374" i="1"/>
  <c r="A389" i="1"/>
  <c r="A391" i="1"/>
  <c r="A390" i="1" s="1"/>
  <c r="A424" i="1"/>
  <c r="A423" i="1" s="1"/>
  <c r="A436" i="1"/>
  <c r="A435" i="1" s="1"/>
  <c r="A438" i="1"/>
  <c r="A437" i="1" s="1"/>
  <c r="A440" i="1"/>
  <c r="A439" i="1" s="1"/>
  <c r="A450" i="1"/>
  <c r="A449" i="1" s="1"/>
  <c r="A452" i="1"/>
  <c r="A451" i="1" s="1"/>
  <c r="A454" i="1"/>
  <c r="A453" i="1" s="1"/>
  <c r="A464" i="1"/>
  <c r="A463" i="1" s="1"/>
  <c r="A466" i="1"/>
  <c r="A465" i="1" s="1"/>
  <c r="A468" i="1"/>
  <c r="A467" i="1" s="1"/>
  <c r="A485" i="1"/>
  <c r="A484" i="1" s="1"/>
  <c r="A487" i="1"/>
  <c r="A489" i="1"/>
  <c r="A488" i="1" s="1"/>
  <c r="A503" i="1"/>
  <c r="A147" i="1"/>
  <c r="A148" i="1" s="1"/>
  <c r="F521" i="1"/>
  <c r="F515" i="1"/>
  <c r="F516" i="1"/>
  <c r="F517" i="1"/>
  <c r="F518" i="1"/>
  <c r="F519" i="1"/>
  <c r="F520" i="1"/>
  <c r="M493" i="1"/>
  <c r="M472" i="1"/>
  <c r="M410" i="1"/>
  <c r="M219" i="1"/>
  <c r="F219" i="1"/>
  <c r="F296" i="1"/>
  <c r="F410" i="1"/>
  <c r="F472" i="1"/>
  <c r="F493" i="1"/>
  <c r="M258" i="1"/>
  <c r="M294" i="1"/>
  <c r="M357" i="1"/>
  <c r="M369" i="1"/>
  <c r="M385" i="1"/>
  <c r="M408" i="1"/>
  <c r="M428" i="1"/>
  <c r="M442" i="1"/>
  <c r="M456" i="1"/>
  <c r="M470" i="1"/>
  <c r="M491" i="1"/>
  <c r="M165" i="1"/>
  <c r="M175" i="1"/>
  <c r="M187" i="1"/>
  <c r="M197" i="1"/>
  <c r="M207" i="1"/>
  <c r="M217" i="1"/>
  <c r="M155" i="1"/>
  <c r="F134" i="1"/>
  <c r="M132" i="1"/>
  <c r="M113" i="1"/>
  <c r="M94" i="1"/>
  <c r="A388" i="1" l="1"/>
  <c r="A486" i="1"/>
  <c r="M351" i="16"/>
  <c r="R351" i="16" s="1"/>
  <c r="L285" i="16"/>
  <c r="J285" i="16"/>
  <c r="H285" i="16"/>
  <c r="L253" i="16"/>
  <c r="J253" i="16"/>
  <c r="H253" i="16"/>
  <c r="L286" i="16" l="1"/>
  <c r="J286" i="16"/>
  <c r="H286" i="16"/>
  <c r="L254" i="16"/>
  <c r="J254" i="16"/>
  <c r="H254" i="16"/>
  <c r="M489" i="1"/>
  <c r="F489" i="1"/>
  <c r="E489" i="1"/>
  <c r="M487" i="1"/>
  <c r="F487" i="1"/>
  <c r="E487" i="1"/>
  <c r="M485" i="1"/>
  <c r="F485" i="1"/>
  <c r="E485" i="1"/>
  <c r="M483" i="1"/>
  <c r="F483" i="1"/>
  <c r="E483" i="1"/>
  <c r="L1133" i="16"/>
  <c r="J1133" i="16"/>
  <c r="H1133" i="16"/>
  <c r="L1132" i="16"/>
  <c r="J1132" i="16"/>
  <c r="H1132" i="16"/>
  <c r="L1131" i="16"/>
  <c r="J1131" i="16"/>
  <c r="H1131" i="16"/>
  <c r="P1129" i="16"/>
  <c r="L1129" i="16"/>
  <c r="J1129" i="16"/>
  <c r="H1129" i="16"/>
  <c r="M468" i="1"/>
  <c r="F468" i="1"/>
  <c r="E468" i="1"/>
  <c r="M466" i="1"/>
  <c r="F466" i="1"/>
  <c r="E466" i="1"/>
  <c r="M464" i="1"/>
  <c r="F464" i="1"/>
  <c r="E464" i="1"/>
  <c r="M454" i="1"/>
  <c r="F454" i="1"/>
  <c r="E454" i="1"/>
  <c r="M452" i="1"/>
  <c r="F452" i="1"/>
  <c r="E452" i="1"/>
  <c r="M450" i="1"/>
  <c r="F450" i="1"/>
  <c r="E450" i="1"/>
  <c r="M440" i="1"/>
  <c r="F440" i="1"/>
  <c r="E440" i="1"/>
  <c r="M438" i="1"/>
  <c r="F438" i="1"/>
  <c r="E438" i="1"/>
  <c r="M436" i="1"/>
  <c r="F436" i="1"/>
  <c r="E436" i="1"/>
  <c r="M426" i="1"/>
  <c r="F426" i="1"/>
  <c r="E426" i="1"/>
  <c r="M424" i="1"/>
  <c r="F424" i="1"/>
  <c r="E424" i="1"/>
  <c r="M422" i="1"/>
  <c r="F422" i="1"/>
  <c r="E422" i="1"/>
  <c r="M391" i="1"/>
  <c r="F391" i="1"/>
  <c r="E391" i="1"/>
  <c r="M389" i="1"/>
  <c r="F389" i="1"/>
  <c r="E389" i="1"/>
  <c r="F381" i="1"/>
  <c r="E381" i="1"/>
  <c r="M373" i="1"/>
  <c r="F373" i="1"/>
  <c r="E373" i="1"/>
  <c r="M367" i="1"/>
  <c r="F367" i="1"/>
  <c r="E367" i="1"/>
  <c r="M363" i="1"/>
  <c r="F363" i="1"/>
  <c r="E363" i="1"/>
  <c r="M361" i="1"/>
  <c r="F361" i="1"/>
  <c r="E361" i="1"/>
  <c r="E342" i="1"/>
  <c r="F287" i="1"/>
  <c r="E287" i="1"/>
  <c r="E245" i="1"/>
  <c r="F245" i="1"/>
  <c r="M242" i="1"/>
  <c r="E242" i="1"/>
  <c r="M230" i="1"/>
  <c r="E230" i="1"/>
  <c r="L1125" i="16"/>
  <c r="J1125" i="16"/>
  <c r="H1125" i="16"/>
  <c r="L1124" i="16"/>
  <c r="J1124" i="16"/>
  <c r="H1124" i="16"/>
  <c r="L1123" i="16"/>
  <c r="J1123" i="16"/>
  <c r="H1123" i="16"/>
  <c r="P1121" i="16"/>
  <c r="L1121" i="16"/>
  <c r="J1121" i="16"/>
  <c r="H1121" i="16"/>
  <c r="L1117" i="16"/>
  <c r="J1117" i="16"/>
  <c r="H1117" i="16"/>
  <c r="L1116" i="16"/>
  <c r="J1116" i="16"/>
  <c r="H1116" i="16"/>
  <c r="L1115" i="16"/>
  <c r="J1115" i="16"/>
  <c r="H1115" i="16"/>
  <c r="P1113" i="16"/>
  <c r="L1113" i="16"/>
  <c r="J1113" i="16"/>
  <c r="H1113" i="16"/>
  <c r="L1109" i="16"/>
  <c r="J1109" i="16"/>
  <c r="H1109" i="16"/>
  <c r="L1108" i="16"/>
  <c r="J1108" i="16"/>
  <c r="H1108" i="16"/>
  <c r="L1107" i="16"/>
  <c r="J1107" i="16"/>
  <c r="H1107" i="16"/>
  <c r="P1105" i="16"/>
  <c r="L1105" i="16"/>
  <c r="J1105" i="16"/>
  <c r="H1105" i="16"/>
  <c r="L1100" i="16"/>
  <c r="J1100" i="16"/>
  <c r="H1100" i="16"/>
  <c r="L1099" i="16"/>
  <c r="J1099" i="16"/>
  <c r="H1099" i="16"/>
  <c r="P1096" i="16"/>
  <c r="L1096" i="16"/>
  <c r="J1096" i="16"/>
  <c r="H1096" i="16"/>
  <c r="L1092" i="16"/>
  <c r="J1092" i="16"/>
  <c r="H1092" i="16"/>
  <c r="L1091" i="16"/>
  <c r="J1091" i="16"/>
  <c r="H1091" i="16"/>
  <c r="P1088" i="16"/>
  <c r="L1088" i="16"/>
  <c r="J1088" i="16"/>
  <c r="H1088" i="16"/>
  <c r="L1084" i="16"/>
  <c r="J1084" i="16"/>
  <c r="H1084" i="16"/>
  <c r="L1083" i="16"/>
  <c r="J1083" i="16"/>
  <c r="H1083" i="16"/>
  <c r="P1080" i="16"/>
  <c r="L1080" i="16"/>
  <c r="J1080" i="16"/>
  <c r="H1080" i="16"/>
  <c r="L1076" i="16"/>
  <c r="J1076" i="16"/>
  <c r="H1076" i="16"/>
  <c r="L1075" i="16"/>
  <c r="J1075" i="16"/>
  <c r="H1075" i="16"/>
  <c r="L1074" i="16"/>
  <c r="J1074" i="16"/>
  <c r="H1074" i="16"/>
  <c r="P1072" i="16"/>
  <c r="L1072" i="16"/>
  <c r="J1072" i="16"/>
  <c r="H1072" i="16"/>
  <c r="L1068" i="16"/>
  <c r="J1068" i="16"/>
  <c r="H1068" i="16"/>
  <c r="L1067" i="16"/>
  <c r="J1067" i="16"/>
  <c r="H1067" i="16"/>
  <c r="L1066" i="16"/>
  <c r="J1066" i="16"/>
  <c r="H1066" i="16"/>
  <c r="P1064" i="16"/>
  <c r="L1064" i="16"/>
  <c r="J1064" i="16"/>
  <c r="H1064" i="16"/>
  <c r="L1060" i="16"/>
  <c r="J1060" i="16"/>
  <c r="H1060" i="16"/>
  <c r="L1059" i="16"/>
  <c r="J1059" i="16"/>
  <c r="H1059" i="16"/>
  <c r="L1058" i="16"/>
  <c r="J1058" i="16"/>
  <c r="H1058" i="16"/>
  <c r="P1056" i="16"/>
  <c r="L1056" i="16"/>
  <c r="J1056" i="16"/>
  <c r="H1056" i="16"/>
  <c r="L1052" i="16"/>
  <c r="J1052" i="16"/>
  <c r="H1052" i="16"/>
  <c r="L1051" i="16"/>
  <c r="J1051" i="16"/>
  <c r="H1051" i="16"/>
  <c r="L1050" i="16"/>
  <c r="J1050" i="16"/>
  <c r="H1050" i="16"/>
  <c r="P1048" i="16"/>
  <c r="L1048" i="16"/>
  <c r="J1048" i="16"/>
  <c r="H1048" i="16"/>
  <c r="L1044" i="16"/>
  <c r="J1044" i="16"/>
  <c r="H1044" i="16"/>
  <c r="L1043" i="16"/>
  <c r="J1043" i="16"/>
  <c r="H1043" i="16"/>
  <c r="L1042" i="16"/>
  <c r="J1042" i="16"/>
  <c r="H1042" i="16"/>
  <c r="P1040" i="16"/>
  <c r="L1040" i="16"/>
  <c r="J1040" i="16"/>
  <c r="H1040" i="16"/>
  <c r="L1036" i="16"/>
  <c r="J1036" i="16"/>
  <c r="H1036" i="16"/>
  <c r="L1035" i="16"/>
  <c r="J1035" i="16"/>
  <c r="H1035" i="16"/>
  <c r="L1034" i="16"/>
  <c r="J1034" i="16"/>
  <c r="H1034" i="16"/>
  <c r="P1032" i="16"/>
  <c r="L1032" i="16"/>
  <c r="J1032" i="16"/>
  <c r="H1032" i="16"/>
  <c r="L1028" i="16"/>
  <c r="J1028" i="16"/>
  <c r="H1028" i="16"/>
  <c r="L1027" i="16"/>
  <c r="J1027" i="16"/>
  <c r="H1027" i="16"/>
  <c r="L1026" i="16"/>
  <c r="J1026" i="16"/>
  <c r="H1026" i="16"/>
  <c r="P1024" i="16"/>
  <c r="L1024" i="16"/>
  <c r="J1024" i="16"/>
  <c r="H1024" i="16"/>
  <c r="L1020" i="16"/>
  <c r="J1020" i="16"/>
  <c r="H1020" i="16"/>
  <c r="L1019" i="16"/>
  <c r="J1019" i="16"/>
  <c r="H1019" i="16"/>
  <c r="L1018" i="16"/>
  <c r="J1018" i="16"/>
  <c r="H1018" i="16"/>
  <c r="P1016" i="16"/>
  <c r="L1016" i="16"/>
  <c r="J1016" i="16"/>
  <c r="H1016" i="16"/>
  <c r="L1012" i="16"/>
  <c r="J1012" i="16"/>
  <c r="H1012" i="16"/>
  <c r="L1011" i="16"/>
  <c r="J1011" i="16"/>
  <c r="H1011" i="16"/>
  <c r="L1010" i="16"/>
  <c r="J1010" i="16"/>
  <c r="H1010" i="16"/>
  <c r="P1008" i="16"/>
  <c r="L1008" i="16"/>
  <c r="J1008" i="16"/>
  <c r="H1008" i="16"/>
  <c r="L1003" i="16"/>
  <c r="J1003" i="16"/>
  <c r="H1003" i="16"/>
  <c r="L1002" i="16"/>
  <c r="J1002" i="16"/>
  <c r="H1002" i="16"/>
  <c r="L1001" i="16"/>
  <c r="J1001" i="16"/>
  <c r="H1001" i="16"/>
  <c r="P999" i="16"/>
  <c r="L999" i="16"/>
  <c r="J999" i="16"/>
  <c r="H999" i="16"/>
  <c r="L995" i="16"/>
  <c r="J995" i="16"/>
  <c r="H995" i="16"/>
  <c r="L994" i="16"/>
  <c r="J994" i="16"/>
  <c r="H994" i="16"/>
  <c r="L993" i="16"/>
  <c r="J993" i="16"/>
  <c r="H993" i="16"/>
  <c r="P991" i="16"/>
  <c r="L991" i="16"/>
  <c r="J991" i="16"/>
  <c r="H991" i="16"/>
  <c r="L987" i="16"/>
  <c r="J987" i="16"/>
  <c r="H987" i="16"/>
  <c r="L986" i="16"/>
  <c r="J986" i="16"/>
  <c r="H986" i="16"/>
  <c r="L985" i="16"/>
  <c r="J985" i="16"/>
  <c r="H985" i="16"/>
  <c r="P977" i="16"/>
  <c r="L977" i="16"/>
  <c r="J977" i="16"/>
  <c r="H977" i="16"/>
  <c r="L973" i="16"/>
  <c r="J973" i="16"/>
  <c r="H973" i="16"/>
  <c r="L972" i="16"/>
  <c r="J972" i="16"/>
  <c r="H972" i="16"/>
  <c r="L971" i="16"/>
  <c r="J971" i="16"/>
  <c r="H971" i="16"/>
  <c r="P969" i="16"/>
  <c r="L969" i="16"/>
  <c r="J969" i="16"/>
  <c r="H969" i="16"/>
  <c r="L956" i="16"/>
  <c r="J956" i="16"/>
  <c r="H956" i="16"/>
  <c r="L955" i="16"/>
  <c r="J955" i="16"/>
  <c r="H955" i="16"/>
  <c r="L954" i="16"/>
  <c r="J954" i="16"/>
  <c r="H954" i="16"/>
  <c r="P952" i="16"/>
  <c r="L952" i="16"/>
  <c r="J952" i="16"/>
  <c r="H952" i="16"/>
  <c r="L940" i="16"/>
  <c r="J940" i="16"/>
  <c r="H940" i="16"/>
  <c r="L939" i="16"/>
  <c r="J939" i="16"/>
  <c r="H939" i="16"/>
  <c r="J938" i="16"/>
  <c r="H938" i="16"/>
  <c r="P936" i="16"/>
  <c r="L936" i="16"/>
  <c r="J936" i="16"/>
  <c r="H936" i="16"/>
  <c r="L932" i="16"/>
  <c r="J932" i="16"/>
  <c r="H932" i="16"/>
  <c r="L931" i="16"/>
  <c r="J931" i="16"/>
  <c r="H931" i="16"/>
  <c r="L930" i="16"/>
  <c r="J930" i="16"/>
  <c r="H930" i="16"/>
  <c r="P928" i="16"/>
  <c r="L928" i="16"/>
  <c r="J928" i="16"/>
  <c r="H928" i="16"/>
  <c r="L904" i="16"/>
  <c r="J904" i="16"/>
  <c r="H904" i="16"/>
  <c r="P902" i="16"/>
  <c r="L902" i="16"/>
  <c r="J902" i="16"/>
  <c r="H902" i="16"/>
  <c r="L891" i="16"/>
  <c r="J891" i="16"/>
  <c r="H891" i="16"/>
  <c r="P889" i="16"/>
  <c r="L889" i="16"/>
  <c r="J889" i="16"/>
  <c r="H889" i="16"/>
  <c r="P871" i="16"/>
  <c r="J871" i="16"/>
  <c r="H871" i="16"/>
  <c r="L648" i="16"/>
  <c r="J648" i="16"/>
  <c r="H648" i="16"/>
  <c r="P638" i="16"/>
  <c r="L638" i="16"/>
  <c r="J638" i="16"/>
  <c r="H638" i="16"/>
  <c r="P535" i="16"/>
  <c r="L535" i="16"/>
  <c r="J535" i="16"/>
  <c r="H535" i="16"/>
  <c r="M215" i="1"/>
  <c r="F215" i="1"/>
  <c r="E215" i="1"/>
  <c r="M213" i="1"/>
  <c r="F213" i="1"/>
  <c r="E213" i="1"/>
  <c r="M211" i="1"/>
  <c r="F211" i="1"/>
  <c r="E211" i="1"/>
  <c r="M205" i="1"/>
  <c r="F205" i="1"/>
  <c r="E205" i="1"/>
  <c r="M203" i="1"/>
  <c r="F203" i="1"/>
  <c r="E203" i="1"/>
  <c r="M201" i="1"/>
  <c r="F201" i="1"/>
  <c r="E201" i="1"/>
  <c r="M195" i="1"/>
  <c r="F195" i="1"/>
  <c r="E195" i="1"/>
  <c r="M193" i="1"/>
  <c r="F193" i="1"/>
  <c r="E193" i="1"/>
  <c r="M191" i="1"/>
  <c r="F191" i="1"/>
  <c r="E191" i="1"/>
  <c r="M185" i="1"/>
  <c r="F185" i="1"/>
  <c r="E185" i="1"/>
  <c r="M181" i="1"/>
  <c r="F181" i="1"/>
  <c r="E181" i="1"/>
  <c r="M179" i="1"/>
  <c r="F179" i="1"/>
  <c r="E179" i="1"/>
  <c r="P511" i="16"/>
  <c r="L511" i="16"/>
  <c r="J511" i="16"/>
  <c r="H511" i="16"/>
  <c r="P472" i="16"/>
  <c r="L472" i="16"/>
  <c r="J472" i="16"/>
  <c r="H472" i="16"/>
  <c r="L469" i="16"/>
  <c r="J469" i="16"/>
  <c r="H469" i="16"/>
  <c r="L468" i="16"/>
  <c r="J468" i="16"/>
  <c r="H468" i="16"/>
  <c r="L467" i="16"/>
  <c r="J467" i="16"/>
  <c r="H467" i="16"/>
  <c r="P465" i="16"/>
  <c r="L465" i="16"/>
  <c r="J465" i="16"/>
  <c r="H465" i="16"/>
  <c r="L463" i="16"/>
  <c r="J463" i="16"/>
  <c r="H463" i="16"/>
  <c r="P455" i="16"/>
  <c r="L455" i="16"/>
  <c r="J455" i="16"/>
  <c r="H455" i="16"/>
  <c r="L453" i="16"/>
  <c r="J453" i="16"/>
  <c r="H453" i="16"/>
  <c r="P444" i="16"/>
  <c r="L444" i="16"/>
  <c r="J444" i="16"/>
  <c r="H444" i="16"/>
  <c r="L440" i="16"/>
  <c r="J440" i="16"/>
  <c r="H440" i="16"/>
  <c r="P438" i="16"/>
  <c r="L438" i="16"/>
  <c r="J438" i="16"/>
  <c r="H438" i="16"/>
  <c r="L436" i="16"/>
  <c r="J436" i="16"/>
  <c r="H436" i="16"/>
  <c r="L427" i="16"/>
  <c r="J427" i="16"/>
  <c r="H427" i="16"/>
  <c r="L425" i="16"/>
  <c r="J425" i="16"/>
  <c r="H425" i="16"/>
  <c r="P416" i="16"/>
  <c r="L416" i="16"/>
  <c r="J416" i="16"/>
  <c r="H416" i="16"/>
  <c r="L412" i="16"/>
  <c r="J412" i="16"/>
  <c r="H412" i="16"/>
  <c r="P410" i="16"/>
  <c r="L410" i="16"/>
  <c r="J410" i="16"/>
  <c r="H410" i="16"/>
  <c r="L407" i="16"/>
  <c r="J407" i="16"/>
  <c r="H407" i="16"/>
  <c r="L406" i="16"/>
  <c r="J406" i="16"/>
  <c r="H406" i="16"/>
  <c r="P404" i="16"/>
  <c r="L404" i="16"/>
  <c r="J404" i="16"/>
  <c r="H404" i="16"/>
  <c r="L401" i="16"/>
  <c r="H401" i="16"/>
  <c r="L400" i="16"/>
  <c r="H400" i="16"/>
  <c r="P398" i="16"/>
  <c r="L398" i="16"/>
  <c r="J398" i="16"/>
  <c r="H398" i="16"/>
  <c r="L396" i="16"/>
  <c r="J396" i="16"/>
  <c r="H396" i="16"/>
  <c r="L391" i="16"/>
  <c r="J391" i="16"/>
  <c r="H391" i="16"/>
  <c r="P389" i="16"/>
  <c r="L389" i="16"/>
  <c r="J389" i="16"/>
  <c r="H389" i="16"/>
  <c r="L373" i="16"/>
  <c r="J373" i="16"/>
  <c r="H373" i="16"/>
  <c r="P361" i="16"/>
  <c r="L361" i="16"/>
  <c r="J361" i="16"/>
  <c r="H361" i="16"/>
  <c r="L359" i="16"/>
  <c r="L348" i="16" s="1"/>
  <c r="J359" i="16"/>
  <c r="J348" i="16" s="1"/>
  <c r="H359" i="16"/>
  <c r="H348" i="16" s="1"/>
  <c r="P348" i="16"/>
  <c r="M173" i="1"/>
  <c r="F173" i="1"/>
  <c r="E173" i="1"/>
  <c r="M171" i="1"/>
  <c r="F171" i="1"/>
  <c r="E171" i="1"/>
  <c r="M169" i="1"/>
  <c r="F169" i="1"/>
  <c r="E169" i="1"/>
  <c r="M163" i="1"/>
  <c r="F163" i="1"/>
  <c r="E163" i="1"/>
  <c r="M161" i="1"/>
  <c r="F161" i="1"/>
  <c r="E161" i="1"/>
  <c r="M159" i="1"/>
  <c r="F159" i="1"/>
  <c r="E159" i="1"/>
  <c r="L346" i="16"/>
  <c r="L340" i="16" s="1"/>
  <c r="J346" i="16"/>
  <c r="J340" i="16" s="1"/>
  <c r="H346" i="16"/>
  <c r="H340" i="16" s="1"/>
  <c r="P340" i="16"/>
  <c r="L338" i="16"/>
  <c r="J338" i="16"/>
  <c r="H338" i="16"/>
  <c r="L330" i="16"/>
  <c r="J330" i="16"/>
  <c r="H330" i="16"/>
  <c r="P328" i="16"/>
  <c r="L328" i="16"/>
  <c r="J328" i="16"/>
  <c r="H328" i="16"/>
  <c r="L317" i="16"/>
  <c r="J317" i="16"/>
  <c r="H317" i="16"/>
  <c r="P317" i="16"/>
  <c r="P310" i="16"/>
  <c r="L308" i="16"/>
  <c r="L302" i="16" s="1"/>
  <c r="J308" i="16"/>
  <c r="J302" i="16" s="1"/>
  <c r="H308" i="16"/>
  <c r="H302" i="16" s="1"/>
  <c r="P302" i="16"/>
  <c r="M153" i="1"/>
  <c r="F153" i="1"/>
  <c r="E153" i="1"/>
  <c r="M151" i="1"/>
  <c r="F151" i="1"/>
  <c r="E151" i="1"/>
  <c r="M147" i="1"/>
  <c r="F147" i="1"/>
  <c r="E147" i="1"/>
  <c r="P246" i="16"/>
  <c r="J246" i="16"/>
  <c r="H246" i="16"/>
  <c r="P292" i="16"/>
  <c r="P282" i="16"/>
  <c r="P272" i="16"/>
  <c r="P230" i="16"/>
  <c r="P223" i="16"/>
  <c r="J292" i="16"/>
  <c r="H292" i="16"/>
  <c r="L292" i="16"/>
  <c r="L290" i="16"/>
  <c r="L282" i="16" s="1"/>
  <c r="J290" i="16"/>
  <c r="J282" i="16" s="1"/>
  <c r="H290" i="16"/>
  <c r="H282" i="16" s="1"/>
  <c r="L272" i="16"/>
  <c r="J272" i="16"/>
  <c r="H272" i="16"/>
  <c r="M128" i="1"/>
  <c r="F128" i="1"/>
  <c r="E128" i="1"/>
  <c r="M126" i="1"/>
  <c r="F126" i="1"/>
  <c r="E126" i="1"/>
  <c r="M124" i="1"/>
  <c r="F124" i="1"/>
  <c r="E124" i="1"/>
  <c r="L235" i="16"/>
  <c r="J235" i="16"/>
  <c r="H235" i="16"/>
  <c r="L232" i="16"/>
  <c r="L230" i="16" s="1"/>
  <c r="J232" i="16"/>
  <c r="J230" i="16" s="1"/>
  <c r="H232" i="16"/>
  <c r="H230" i="16" s="1"/>
  <c r="R229" i="16"/>
  <c r="L221" i="16"/>
  <c r="J221" i="16"/>
  <c r="H221" i="16"/>
  <c r="L220" i="16"/>
  <c r="J220" i="16"/>
  <c r="H220" i="16"/>
  <c r="L219" i="16"/>
  <c r="L217" i="16" s="1"/>
  <c r="J219" i="16"/>
  <c r="J217" i="16" s="1"/>
  <c r="H219" i="16"/>
  <c r="H217" i="16" s="1"/>
  <c r="P217" i="16"/>
  <c r="M130" i="1"/>
  <c r="F130" i="1"/>
  <c r="E130" i="1"/>
  <c r="A130" i="1"/>
  <c r="M122" i="1"/>
  <c r="E122" i="1"/>
  <c r="M111" i="1" l="1"/>
  <c r="F111" i="1"/>
  <c r="E111" i="1"/>
  <c r="L185" i="16"/>
  <c r="H185" i="16"/>
  <c r="L184" i="16"/>
  <c r="H184" i="16"/>
  <c r="L183" i="16"/>
  <c r="H183" i="16"/>
  <c r="L182" i="16"/>
  <c r="H182" i="16"/>
  <c r="L181" i="16"/>
  <c r="H181" i="16"/>
  <c r="L180" i="16"/>
  <c r="H180" i="16"/>
  <c r="P178" i="16"/>
  <c r="L178" i="16"/>
  <c r="J178" i="16"/>
  <c r="H178" i="16"/>
  <c r="L85" i="16"/>
  <c r="J85" i="16"/>
  <c r="H85" i="16"/>
  <c r="L83" i="16"/>
  <c r="L82" i="16"/>
  <c r="J82" i="16"/>
  <c r="H82" i="16"/>
  <c r="J81" i="16"/>
  <c r="H81" i="16"/>
  <c r="L81" i="16"/>
  <c r="E83" i="1"/>
  <c r="L86" i="16"/>
  <c r="J86" i="16"/>
  <c r="H86" i="16"/>
  <c r="L80" i="16"/>
  <c r="J80" i="16"/>
  <c r="H80" i="16"/>
  <c r="P75" i="16"/>
  <c r="L75" i="16"/>
  <c r="J75" i="16"/>
  <c r="H75" i="16"/>
  <c r="E101" i="1"/>
  <c r="F101" i="1"/>
  <c r="M101" i="1"/>
  <c r="E103" i="1"/>
  <c r="F103" i="1"/>
  <c r="M103" i="1"/>
  <c r="E105" i="1"/>
  <c r="F105" i="1"/>
  <c r="M105" i="1"/>
  <c r="E107" i="1"/>
  <c r="F107" i="1"/>
  <c r="M107" i="1"/>
  <c r="E109" i="1"/>
  <c r="F109" i="1"/>
  <c r="M109" i="1"/>
  <c r="I513" i="1"/>
  <c r="L246" i="16" l="1"/>
  <c r="A111" i="1"/>
  <c r="A29" i="1" l="1"/>
  <c r="A122" i="1"/>
  <c r="A121" i="1" s="1"/>
  <c r="A124" i="1"/>
  <c r="A123" i="1" s="1"/>
  <c r="A126" i="1"/>
  <c r="A125" i="1" s="1"/>
  <c r="A128" i="1"/>
  <c r="A120" i="1"/>
  <c r="A116" i="1" s="1"/>
  <c r="F122" i="1"/>
  <c r="H214" i="16"/>
  <c r="J214" i="16"/>
  <c r="L214" i="16"/>
  <c r="D214" i="16"/>
  <c r="L213" i="16"/>
  <c r="J213" i="16"/>
  <c r="H213" i="16"/>
  <c r="L212" i="16"/>
  <c r="J212" i="16"/>
  <c r="H212" i="16"/>
  <c r="L199" i="16"/>
  <c r="J199" i="16"/>
  <c r="H199" i="16"/>
  <c r="I208" i="16"/>
  <c r="I207" i="16"/>
  <c r="I206" i="16"/>
  <c r="I205" i="16"/>
  <c r="R222" i="16"/>
  <c r="E211" i="16"/>
  <c r="L210" i="16"/>
  <c r="J210" i="16"/>
  <c r="H210" i="16"/>
  <c r="E209" i="16"/>
  <c r="E208" i="16"/>
  <c r="E207" i="16"/>
  <c r="E206" i="16"/>
  <c r="E205" i="16"/>
  <c r="L204" i="16"/>
  <c r="J204" i="16"/>
  <c r="P203" i="16"/>
  <c r="L192" i="16"/>
  <c r="J192" i="16"/>
  <c r="H192" i="16"/>
  <c r="L191" i="16"/>
  <c r="I191" i="16"/>
  <c r="J191" i="16" s="1"/>
  <c r="H191" i="16"/>
  <c r="M120" i="1"/>
  <c r="F120" i="1"/>
  <c r="E120" i="1"/>
  <c r="L201" i="16"/>
  <c r="J201" i="16"/>
  <c r="H201" i="16"/>
  <c r="L200" i="16"/>
  <c r="J200" i="16"/>
  <c r="H200" i="16"/>
  <c r="D200" i="16"/>
  <c r="L198" i="16"/>
  <c r="J198" i="16"/>
  <c r="H198" i="16"/>
  <c r="L197" i="16"/>
  <c r="J197" i="16"/>
  <c r="H197" i="16"/>
  <c r="L196" i="16"/>
  <c r="J196" i="16"/>
  <c r="H196" i="16"/>
  <c r="D196" i="16"/>
  <c r="L195" i="16"/>
  <c r="I195" i="16"/>
  <c r="J195" i="16" s="1"/>
  <c r="H195" i="16"/>
  <c r="L194" i="16"/>
  <c r="J194" i="16"/>
  <c r="H194" i="16"/>
  <c r="D194" i="16"/>
  <c r="L193" i="16"/>
  <c r="I193" i="16"/>
  <c r="J193" i="16" s="1"/>
  <c r="H193" i="16"/>
  <c r="L190" i="16"/>
  <c r="J190" i="16"/>
  <c r="H190" i="16"/>
  <c r="L189" i="16"/>
  <c r="I189" i="16"/>
  <c r="J189" i="16" s="1"/>
  <c r="H189" i="16"/>
  <c r="P187" i="16"/>
  <c r="L187" i="16"/>
  <c r="J187" i="16"/>
  <c r="H187" i="16"/>
  <c r="A127" i="1" l="1"/>
  <c r="A129" i="1"/>
  <c r="L205" i="16"/>
  <c r="J205" i="16"/>
  <c r="H205" i="16"/>
  <c r="L206" i="16"/>
  <c r="J206" i="16"/>
  <c r="H206" i="16"/>
  <c r="L207" i="16"/>
  <c r="J207" i="16"/>
  <c r="H207" i="16"/>
  <c r="L208" i="16"/>
  <c r="J208" i="16"/>
  <c r="H208" i="16"/>
  <c r="L209" i="16"/>
  <c r="J209" i="16"/>
  <c r="H209" i="16"/>
  <c r="L211" i="16"/>
  <c r="J211" i="16"/>
  <c r="H211" i="16"/>
  <c r="H203" i="16" l="1"/>
  <c r="J203" i="16"/>
  <c r="L203" i="16"/>
  <c r="A73" i="1"/>
  <c r="A76" i="1"/>
  <c r="A78" i="1"/>
  <c r="A81" i="1"/>
  <c r="A105" i="1"/>
  <c r="A106" i="1" s="1"/>
  <c r="I141" i="16"/>
  <c r="D142" i="16"/>
  <c r="L145" i="16"/>
  <c r="J145" i="16"/>
  <c r="H145" i="16"/>
  <c r="L144" i="16"/>
  <c r="J144" i="16"/>
  <c r="E143" i="16"/>
  <c r="L142" i="16"/>
  <c r="I142" i="16"/>
  <c r="J142" i="16" s="1"/>
  <c r="H142" i="16"/>
  <c r="L141" i="16"/>
  <c r="J141" i="16"/>
  <c r="H141" i="16"/>
  <c r="L140" i="16"/>
  <c r="J140" i="16"/>
  <c r="H140" i="16"/>
  <c r="L139" i="16"/>
  <c r="I139" i="16"/>
  <c r="J139" i="16" s="1"/>
  <c r="H139" i="16"/>
  <c r="L138" i="16"/>
  <c r="J138" i="16"/>
  <c r="H138" i="16"/>
  <c r="L137" i="16"/>
  <c r="I137" i="16"/>
  <c r="J137" i="16" s="1"/>
  <c r="H137" i="16"/>
  <c r="L136" i="16"/>
  <c r="J136" i="16"/>
  <c r="H136" i="16"/>
  <c r="D136" i="16"/>
  <c r="L135" i="16"/>
  <c r="I135" i="16"/>
  <c r="J135" i="16" s="1"/>
  <c r="H135" i="16"/>
  <c r="I134" i="16"/>
  <c r="E134" i="16"/>
  <c r="L133" i="16"/>
  <c r="J133" i="16"/>
  <c r="H133" i="16"/>
  <c r="L132" i="16"/>
  <c r="I132" i="16"/>
  <c r="J132" i="16" s="1"/>
  <c r="H132" i="16"/>
  <c r="J131" i="16"/>
  <c r="H131" i="16"/>
  <c r="J130" i="16"/>
  <c r="H130" i="16"/>
  <c r="P127" i="16"/>
  <c r="L97" i="16"/>
  <c r="J97" i="16"/>
  <c r="H97" i="16"/>
  <c r="D97" i="16"/>
  <c r="L96" i="16"/>
  <c r="I96" i="16"/>
  <c r="J96" i="16" s="1"/>
  <c r="H96" i="16"/>
  <c r="L116" i="16"/>
  <c r="J116" i="16"/>
  <c r="H116" i="16"/>
  <c r="D116" i="16"/>
  <c r="L115" i="16"/>
  <c r="I115" i="16"/>
  <c r="J115" i="16" s="1"/>
  <c r="H115" i="16"/>
  <c r="I155" i="16"/>
  <c r="D156" i="16"/>
  <c r="L73" i="16"/>
  <c r="J73" i="16"/>
  <c r="H73" i="16"/>
  <c r="L72" i="16"/>
  <c r="J72" i="16"/>
  <c r="H72" i="16"/>
  <c r="P70" i="16"/>
  <c r="L70" i="16"/>
  <c r="J70" i="16"/>
  <c r="H70" i="16"/>
  <c r="M78" i="1"/>
  <c r="F78" i="1"/>
  <c r="E78" i="1"/>
  <c r="L53" i="16"/>
  <c r="J53" i="16"/>
  <c r="H53" i="16"/>
  <c r="L52" i="16"/>
  <c r="J52" i="16"/>
  <c r="H52" i="16"/>
  <c r="D52" i="16"/>
  <c r="P50" i="16"/>
  <c r="L50" i="16"/>
  <c r="J50" i="16"/>
  <c r="H50" i="16"/>
  <c r="A72" i="1" l="1"/>
  <c r="A77" i="1"/>
  <c r="L134" i="16"/>
  <c r="J134" i="16"/>
  <c r="H134" i="16"/>
  <c r="L143" i="16"/>
  <c r="J143" i="16"/>
  <c r="H143" i="16"/>
  <c r="H127" i="16" l="1"/>
  <c r="J127" i="16"/>
  <c r="A24" i="1" l="1"/>
  <c r="I5" i="2" l="1"/>
  <c r="E169" i="13"/>
  <c r="AZ31" i="2"/>
  <c r="BL31" i="2" l="1"/>
  <c r="BK31" i="2"/>
  <c r="BJ31" i="2"/>
  <c r="BI31" i="2"/>
  <c r="BH31" i="2"/>
  <c r="BG31" i="2"/>
  <c r="BF31" i="2"/>
  <c r="BE31" i="2"/>
  <c r="BC31" i="2"/>
  <c r="BB31" i="2"/>
  <c r="AY31" i="2"/>
  <c r="AX31" i="2"/>
  <c r="AW31" i="2"/>
  <c r="AV31" i="2"/>
  <c r="AU31" i="2"/>
  <c r="AT31" i="2"/>
  <c r="AS31" i="2"/>
  <c r="AQ31" i="2"/>
  <c r="AP31" i="2"/>
  <c r="AO31" i="2"/>
  <c r="AN31" i="2"/>
  <c r="AM31" i="2"/>
  <c r="AL31" i="2"/>
  <c r="AK31" i="2"/>
  <c r="AJ31" i="2"/>
  <c r="BL30" i="2"/>
  <c r="BK30" i="2"/>
  <c r="BJ30" i="2"/>
  <c r="BI30" i="2"/>
  <c r="BH30" i="2"/>
  <c r="BG30" i="2"/>
  <c r="BF30" i="2"/>
  <c r="BE30" i="2"/>
  <c r="BC30" i="2"/>
  <c r="AY30" i="2"/>
  <c r="AX30" i="2"/>
  <c r="AW30" i="2"/>
  <c r="AV30" i="2"/>
  <c r="AV33" i="2" s="1"/>
  <c r="AU30" i="2"/>
  <c r="AQ30" i="2"/>
  <c r="AP30" i="2"/>
  <c r="AO30" i="2"/>
  <c r="AN30" i="2"/>
  <c r="AM30" i="2"/>
  <c r="AL30" i="2"/>
  <c r="AK30" i="2"/>
  <c r="AJ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I12" i="2"/>
  <c r="AH12" i="2"/>
  <c r="AI11" i="2"/>
  <c r="AH11" i="2"/>
  <c r="AI10" i="2"/>
  <c r="AH10" i="2"/>
  <c r="AI9" i="2"/>
  <c r="AH9" i="2"/>
  <c r="AI8" i="2"/>
  <c r="AH8" i="2"/>
  <c r="AI7" i="2"/>
  <c r="AH7" i="2"/>
  <c r="BB7" i="2" l="1"/>
  <c r="AT7" i="2"/>
  <c r="AT8" i="2"/>
  <c r="BB8" i="2"/>
  <c r="BB9" i="2"/>
  <c r="AT9" i="2"/>
  <c r="AT10" i="2"/>
  <c r="BB10" i="2"/>
  <c r="BB11" i="2"/>
  <c r="AT11" i="2"/>
  <c r="AT12" i="2"/>
  <c r="BB12" i="2"/>
  <c r="BB13" i="2"/>
  <c r="AT13" i="2"/>
  <c r="AT14" i="2"/>
  <c r="BB14" i="2"/>
  <c r="BB15" i="2"/>
  <c r="AT15" i="2"/>
  <c r="AT16" i="2"/>
  <c r="BB16" i="2"/>
  <c r="BB17" i="2"/>
  <c r="AT17" i="2"/>
  <c r="AT18" i="2"/>
  <c r="BB18" i="2"/>
  <c r="BB19" i="2"/>
  <c r="AT19" i="2"/>
  <c r="AT20" i="2"/>
  <c r="BB20" i="2"/>
  <c r="BB21" i="2"/>
  <c r="AT21" i="2"/>
  <c r="AT22" i="2"/>
  <c r="BB22" i="2"/>
  <c r="BB23" i="2"/>
  <c r="AT23" i="2"/>
  <c r="AT24" i="2"/>
  <c r="BB24" i="2"/>
  <c r="BB25" i="2"/>
  <c r="AT25" i="2"/>
  <c r="AT26" i="2"/>
  <c r="BB26" i="2"/>
  <c r="BB27" i="2"/>
  <c r="AT27" i="2"/>
  <c r="AT28" i="2"/>
  <c r="BB28" i="2"/>
  <c r="BB29" i="2"/>
  <c r="AT29" i="2"/>
  <c r="BB30" i="2"/>
  <c r="E170" i="13" l="1"/>
  <c r="G15" i="1" l="1"/>
  <c r="A15" i="1" s="1"/>
  <c r="E5" i="13"/>
  <c r="A27" i="1" l="1"/>
  <c r="A26" i="1"/>
  <c r="A23" i="1"/>
  <c r="A22" i="1"/>
  <c r="H173" i="16" l="1"/>
  <c r="P173" i="16" s="1"/>
  <c r="L171" i="16"/>
  <c r="J171" i="16"/>
  <c r="H171" i="16"/>
  <c r="J170" i="16"/>
  <c r="H170" i="16"/>
  <c r="L175" i="16"/>
  <c r="L174" i="16"/>
  <c r="E164" i="16"/>
  <c r="L164" i="16" s="1"/>
  <c r="E163" i="16"/>
  <c r="L163" i="16" s="1"/>
  <c r="L161" i="16"/>
  <c r="L160" i="16"/>
  <c r="J160" i="16"/>
  <c r="H160" i="16"/>
  <c r="L159" i="16"/>
  <c r="I159" i="16"/>
  <c r="J159" i="16" s="1"/>
  <c r="H159" i="16"/>
  <c r="L158" i="16"/>
  <c r="J158" i="16"/>
  <c r="H158" i="16"/>
  <c r="L157" i="16"/>
  <c r="I157" i="16"/>
  <c r="J157" i="16" s="1"/>
  <c r="H157" i="16"/>
  <c r="L156" i="16"/>
  <c r="J156" i="16"/>
  <c r="H156" i="16"/>
  <c r="L155" i="16"/>
  <c r="J155" i="16"/>
  <c r="H155" i="16"/>
  <c r="I154" i="16"/>
  <c r="E154" i="16"/>
  <c r="L154" i="16" s="1"/>
  <c r="L153" i="16"/>
  <c r="J153" i="16"/>
  <c r="H153" i="16"/>
  <c r="I152" i="16"/>
  <c r="J152" i="16" s="1"/>
  <c r="H152" i="16"/>
  <c r="J151" i="16"/>
  <c r="H151" i="16"/>
  <c r="J150" i="16"/>
  <c r="H150" i="16"/>
  <c r="I121" i="16"/>
  <c r="J121" i="16" s="1"/>
  <c r="L124" i="16"/>
  <c r="J124" i="16"/>
  <c r="L122" i="16"/>
  <c r="I122" i="16"/>
  <c r="J122" i="16" s="1"/>
  <c r="H122" i="16"/>
  <c r="E123" i="16"/>
  <c r="J123" i="16" s="1"/>
  <c r="L121" i="16"/>
  <c r="H121" i="16"/>
  <c r="L120" i="16"/>
  <c r="J120" i="16"/>
  <c r="H120" i="16"/>
  <c r="L119" i="16"/>
  <c r="I119" i="16"/>
  <c r="J119" i="16" s="1"/>
  <c r="H119" i="16"/>
  <c r="L118" i="16"/>
  <c r="J118" i="16"/>
  <c r="H118" i="16"/>
  <c r="L117" i="16"/>
  <c r="I117" i="16"/>
  <c r="J117" i="16" s="1"/>
  <c r="H117" i="16"/>
  <c r="I114" i="16"/>
  <c r="E114" i="16"/>
  <c r="L114" i="16" s="1"/>
  <c r="L113" i="16"/>
  <c r="J113" i="16"/>
  <c r="H113" i="16"/>
  <c r="I112" i="16"/>
  <c r="J112" i="16" s="1"/>
  <c r="H112" i="16"/>
  <c r="J111" i="16"/>
  <c r="H111" i="16"/>
  <c r="J110" i="16"/>
  <c r="H110" i="16"/>
  <c r="L99" i="16"/>
  <c r="L93" i="16"/>
  <c r="I93" i="16"/>
  <c r="L94" i="16"/>
  <c r="E95" i="16"/>
  <c r="L95" i="16" s="1"/>
  <c r="I95" i="16"/>
  <c r="I98" i="16"/>
  <c r="I102" i="16"/>
  <c r="J102" i="16" s="1"/>
  <c r="H92" i="16"/>
  <c r="J92" i="16"/>
  <c r="L92" i="16"/>
  <c r="L91" i="16"/>
  <c r="J91" i="16"/>
  <c r="H91" i="16"/>
  <c r="L104" i="16"/>
  <c r="J104" i="16"/>
  <c r="L103" i="16"/>
  <c r="L102" i="16"/>
  <c r="H102" i="16"/>
  <c r="L101" i="16"/>
  <c r="J101" i="16"/>
  <c r="H101" i="16"/>
  <c r="L100" i="16"/>
  <c r="I100" i="16"/>
  <c r="J100" i="16" s="1"/>
  <c r="H100" i="16"/>
  <c r="L98" i="16"/>
  <c r="L225" i="16"/>
  <c r="J225" i="16"/>
  <c r="H225" i="16"/>
  <c r="J12" i="16"/>
  <c r="D32" i="16"/>
  <c r="P4" i="16"/>
  <c r="M68" i="1"/>
  <c r="M73" i="1"/>
  <c r="F68" i="1"/>
  <c r="F73" i="1"/>
  <c r="E68" i="1"/>
  <c r="E73" i="1"/>
  <c r="L226" i="16"/>
  <c r="J226" i="16"/>
  <c r="H226" i="16"/>
  <c r="P167" i="16"/>
  <c r="L165" i="16"/>
  <c r="J165" i="16"/>
  <c r="H165" i="16"/>
  <c r="P147" i="16"/>
  <c r="L125" i="16"/>
  <c r="J125" i="16"/>
  <c r="H125" i="16"/>
  <c r="P107" i="16"/>
  <c r="L105" i="16"/>
  <c r="J105" i="16"/>
  <c r="H105" i="16"/>
  <c r="P88" i="16"/>
  <c r="L241" i="16"/>
  <c r="J241" i="16"/>
  <c r="H241" i="16"/>
  <c r="L240" i="16"/>
  <c r="J240" i="16"/>
  <c r="H240" i="16"/>
  <c r="L239" i="16"/>
  <c r="L237" i="16" s="1"/>
  <c r="J239" i="16"/>
  <c r="J237" i="16" s="1"/>
  <c r="H239" i="16"/>
  <c r="H237" i="16" s="1"/>
  <c r="P237" i="16"/>
  <c r="A110" i="1"/>
  <c r="A109" i="1"/>
  <c r="A107" i="1"/>
  <c r="A108" i="1" s="1"/>
  <c r="A103" i="1"/>
  <c r="A104" i="1" s="1"/>
  <c r="A101" i="1"/>
  <c r="A102" i="1" s="1"/>
  <c r="L13" i="16"/>
  <c r="J13" i="16"/>
  <c r="H13" i="16"/>
  <c r="L12" i="16"/>
  <c r="H12" i="16"/>
  <c r="P10" i="16"/>
  <c r="L33" i="16"/>
  <c r="J33" i="16"/>
  <c r="H33" i="16"/>
  <c r="L32" i="16"/>
  <c r="J32" i="16"/>
  <c r="H32" i="16"/>
  <c r="P30" i="16"/>
  <c r="M12" i="16" l="1"/>
  <c r="H223" i="16"/>
  <c r="J223" i="16"/>
  <c r="L223" i="16"/>
  <c r="H172" i="16"/>
  <c r="P172" i="16" s="1"/>
  <c r="H174" i="16"/>
  <c r="J174" i="16"/>
  <c r="H175" i="16"/>
  <c r="J175" i="16"/>
  <c r="H154" i="16"/>
  <c r="H163" i="16"/>
  <c r="J163" i="16"/>
  <c r="H164" i="16"/>
  <c r="J164" i="16"/>
  <c r="H161" i="16"/>
  <c r="J161" i="16"/>
  <c r="J154" i="16"/>
  <c r="H114" i="16"/>
  <c r="L123" i="16"/>
  <c r="H123" i="16"/>
  <c r="J114" i="16"/>
  <c r="J107" i="16" s="1"/>
  <c r="H99" i="16"/>
  <c r="J99" i="16"/>
  <c r="H95" i="16"/>
  <c r="J95" i="16"/>
  <c r="H93" i="16"/>
  <c r="J93" i="16"/>
  <c r="H94" i="16"/>
  <c r="H103" i="16"/>
  <c r="J103" i="16"/>
  <c r="H98" i="16"/>
  <c r="J98" i="16"/>
  <c r="J94" i="16"/>
  <c r="H30" i="16"/>
  <c r="J30" i="16"/>
  <c r="L10" i="16"/>
  <c r="L30" i="16"/>
  <c r="H10" i="16"/>
  <c r="J10" i="16"/>
  <c r="H107" i="16" l="1"/>
  <c r="H167" i="16"/>
  <c r="J167" i="16"/>
  <c r="L162" i="16"/>
  <c r="J162" i="16"/>
  <c r="H162" i="16"/>
  <c r="H147" i="16" s="1"/>
  <c r="H88" i="16"/>
  <c r="J88" i="16"/>
  <c r="J147" i="16" l="1"/>
  <c r="I85" i="2" l="1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S34" i="2"/>
  <c r="Q34" i="2"/>
  <c r="O34" i="2"/>
  <c r="G34" i="2"/>
  <c r="E34" i="2"/>
  <c r="C34" i="2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  <c r="K9" i="2" s="1"/>
  <c r="I8" i="2"/>
  <c r="I7" i="2"/>
  <c r="K7" i="2" s="1"/>
  <c r="I6" i="2"/>
  <c r="K6" i="2" s="1"/>
  <c r="K5" i="2"/>
  <c r="O144" i="2"/>
  <c r="Q144" i="2" s="1"/>
  <c r="O143" i="2"/>
  <c r="Q143" i="2" s="1"/>
  <c r="O142" i="2"/>
  <c r="Q142" i="2" s="1"/>
  <c r="O141" i="2"/>
  <c r="Q141" i="2" s="1"/>
  <c r="O140" i="2"/>
  <c r="Q140" i="2" s="1"/>
  <c r="O139" i="2"/>
  <c r="Q139" i="2" s="1"/>
  <c r="O109" i="2"/>
  <c r="O110" i="2"/>
  <c r="Q110" i="2" s="1"/>
  <c r="O103" i="2"/>
  <c r="Q103" i="2" s="1"/>
  <c r="O104" i="2"/>
  <c r="Q104" i="2" s="1"/>
  <c r="O108" i="2"/>
  <c r="Q108" i="2" s="1"/>
  <c r="O107" i="2"/>
  <c r="Q107" i="2" s="1"/>
  <c r="O106" i="2"/>
  <c r="Q106" i="2" s="1"/>
  <c r="O105" i="2"/>
  <c r="Q105" i="2" s="1"/>
  <c r="O135" i="2"/>
  <c r="Q135" i="2" s="1"/>
  <c r="O134" i="2"/>
  <c r="Q134" i="2" s="1"/>
  <c r="O133" i="2"/>
  <c r="Q133" i="2" s="1"/>
  <c r="O132" i="2"/>
  <c r="Q132" i="2" s="1"/>
  <c r="O131" i="2"/>
  <c r="Q131" i="2" s="1"/>
  <c r="O130" i="2"/>
  <c r="Q130" i="2" s="1"/>
  <c r="O129" i="2"/>
  <c r="Q129" i="2" s="1"/>
  <c r="O128" i="2"/>
  <c r="Q128" i="2" s="1"/>
  <c r="Q95" i="2"/>
  <c r="Q99" i="2"/>
  <c r="O99" i="2"/>
  <c r="Q98" i="2"/>
  <c r="O98" i="2"/>
  <c r="Q97" i="2"/>
  <c r="O97" i="2"/>
  <c r="Q100" i="2"/>
  <c r="O100" i="2"/>
  <c r="O95" i="2"/>
  <c r="O138" i="2"/>
  <c r="O119" i="2"/>
  <c r="Q119" i="2" s="1"/>
  <c r="O118" i="2"/>
  <c r="Q118" i="2" s="1"/>
  <c r="O117" i="2"/>
  <c r="Q117" i="2" s="1"/>
  <c r="O116" i="2"/>
  <c r="Q116" i="2" s="1"/>
  <c r="O115" i="2"/>
  <c r="Q115" i="2" s="1"/>
  <c r="O114" i="2"/>
  <c r="Q114" i="2" s="1"/>
  <c r="O113" i="2"/>
  <c r="Q113" i="2" s="1"/>
  <c r="O112" i="2"/>
  <c r="Q112" i="2"/>
  <c r="O96" i="2"/>
  <c r="O101" i="2"/>
  <c r="O121" i="2"/>
  <c r="Q121" i="2" s="1"/>
  <c r="O122" i="2"/>
  <c r="Q122" i="2" s="1"/>
  <c r="O123" i="2"/>
  <c r="Q123" i="2" s="1"/>
  <c r="O124" i="2"/>
  <c r="Q124" i="2" s="1"/>
  <c r="O125" i="2"/>
  <c r="Q125" i="2" s="1"/>
  <c r="O126" i="2"/>
  <c r="Q126" i="2" s="1"/>
  <c r="Q138" i="2"/>
  <c r="Q101" i="2"/>
  <c r="Q96" i="2"/>
  <c r="Q109" i="2"/>
  <c r="M289" i="16" l="1"/>
  <c r="R289" i="16" s="1"/>
  <c r="M288" i="16"/>
  <c r="R288" i="16" s="1"/>
  <c r="M269" i="16"/>
  <c r="R269" i="16" s="1"/>
  <c r="M265" i="16"/>
  <c r="R265" i="16" s="1"/>
  <c r="M277" i="16"/>
  <c r="R277" i="16" s="1"/>
  <c r="M284" i="16"/>
  <c r="R284" i="16" s="1"/>
  <c r="M287" i="16"/>
  <c r="R287" i="16" s="1"/>
  <c r="M274" i="16"/>
  <c r="M275" i="16"/>
  <c r="R275" i="16" s="1"/>
  <c r="M276" i="16"/>
  <c r="M278" i="16"/>
  <c r="R278" i="16" s="1"/>
  <c r="M279" i="16"/>
  <c r="R279" i="16" s="1"/>
  <c r="M262" i="16"/>
  <c r="M263" i="16"/>
  <c r="R263" i="16" s="1"/>
  <c r="M264" i="16"/>
  <c r="M266" i="16"/>
  <c r="R266" i="16" s="1"/>
  <c r="M267" i="16"/>
  <c r="R267" i="16" s="1"/>
  <c r="M268" i="16"/>
  <c r="R268" i="16" s="1"/>
  <c r="M285" i="16"/>
  <c r="R285" i="16" s="1"/>
  <c r="M286" i="16"/>
  <c r="R286" i="16" s="1"/>
  <c r="M256" i="16"/>
  <c r="R256" i="16" s="1"/>
  <c r="M252" i="16"/>
  <c r="R252" i="16" s="1"/>
  <c r="M249" i="16"/>
  <c r="M250" i="16"/>
  <c r="R250" i="16" s="1"/>
  <c r="M251" i="16"/>
  <c r="M255" i="16"/>
  <c r="R255" i="16" s="1"/>
  <c r="M233" i="16"/>
  <c r="M234" i="16"/>
  <c r="M228" i="16"/>
  <c r="M227" i="16"/>
  <c r="M253" i="16"/>
  <c r="R253" i="16" s="1"/>
  <c r="M254" i="16"/>
  <c r="R254" i="16" s="1"/>
  <c r="M93" i="16"/>
  <c r="M1131" i="16"/>
  <c r="M1132" i="16"/>
  <c r="M1133" i="16"/>
  <c r="M1001" i="16"/>
  <c r="M1002" i="16"/>
  <c r="M1003" i="16"/>
  <c r="M1010" i="16"/>
  <c r="M1011" i="16"/>
  <c r="M1012" i="16"/>
  <c r="M1018" i="16"/>
  <c r="M1019" i="16"/>
  <c r="M1020" i="16"/>
  <c r="M1026" i="16"/>
  <c r="M1027" i="16"/>
  <c r="M1028" i="16"/>
  <c r="M1034" i="16"/>
  <c r="M1035" i="16"/>
  <c r="M1036" i="16"/>
  <c r="M1042" i="16"/>
  <c r="M1043" i="16"/>
  <c r="M1044" i="16"/>
  <c r="M1050" i="16"/>
  <c r="M1051" i="16"/>
  <c r="M1052" i="16"/>
  <c r="M1058" i="16"/>
  <c r="M1059" i="16"/>
  <c r="M1060" i="16"/>
  <c r="M1066" i="16"/>
  <c r="M1067" i="16"/>
  <c r="M1068" i="16"/>
  <c r="M1074" i="16"/>
  <c r="M1075" i="16"/>
  <c r="M1076" i="16"/>
  <c r="M1083" i="16"/>
  <c r="M1084" i="16"/>
  <c r="M1091" i="16"/>
  <c r="M1092" i="16"/>
  <c r="M1099" i="16"/>
  <c r="M1100" i="16"/>
  <c r="M1107" i="16"/>
  <c r="M1108" i="16"/>
  <c r="M1109" i="16"/>
  <c r="M1115" i="16"/>
  <c r="M1116" i="16"/>
  <c r="M1117" i="16"/>
  <c r="M1123" i="16"/>
  <c r="M1124" i="16"/>
  <c r="M1125" i="16"/>
  <c r="M891" i="16"/>
  <c r="M904" i="16"/>
  <c r="M930" i="16"/>
  <c r="M931" i="16"/>
  <c r="M932" i="16"/>
  <c r="M938" i="16"/>
  <c r="M939" i="16"/>
  <c r="M940" i="16"/>
  <c r="M954" i="16"/>
  <c r="M955" i="16"/>
  <c r="M956" i="16"/>
  <c r="M971" i="16"/>
  <c r="M972" i="16"/>
  <c r="M973" i="16"/>
  <c r="M985" i="16"/>
  <c r="M986" i="16"/>
  <c r="M987" i="16"/>
  <c r="M993" i="16"/>
  <c r="M994" i="16"/>
  <c r="M995" i="16"/>
  <c r="M648" i="16"/>
  <c r="M440" i="16"/>
  <c r="M453" i="16"/>
  <c r="M463" i="16"/>
  <c r="M467" i="16"/>
  <c r="M468" i="16"/>
  <c r="M469" i="16"/>
  <c r="M425" i="16"/>
  <c r="M436" i="16"/>
  <c r="M400" i="16"/>
  <c r="M401" i="16"/>
  <c r="M406" i="16"/>
  <c r="M407" i="16"/>
  <c r="M412" i="16"/>
  <c r="M373" i="16"/>
  <c r="M391" i="16"/>
  <c r="M396" i="16"/>
  <c r="M359" i="16"/>
  <c r="M346" i="16"/>
  <c r="M330" i="16"/>
  <c r="M338" i="16"/>
  <c r="M308" i="16"/>
  <c r="M290" i="16"/>
  <c r="M232" i="16"/>
  <c r="M235" i="16"/>
  <c r="M219" i="16"/>
  <c r="M220" i="16"/>
  <c r="M221" i="16"/>
  <c r="M180" i="16"/>
  <c r="M181" i="16"/>
  <c r="M182" i="16"/>
  <c r="M183" i="16"/>
  <c r="M184" i="16"/>
  <c r="M185" i="16"/>
  <c r="M81" i="16"/>
  <c r="O88" i="1" s="1"/>
  <c r="S88" i="1" s="1"/>
  <c r="M82" i="16"/>
  <c r="O89" i="1" s="1"/>
  <c r="S89" i="1" s="1"/>
  <c r="M83" i="16"/>
  <c r="O90" i="1" s="1"/>
  <c r="S90" i="1" s="1"/>
  <c r="M85" i="16"/>
  <c r="O92" i="1" s="1"/>
  <c r="S92" i="1" s="1"/>
  <c r="M80" i="16"/>
  <c r="M86" i="16"/>
  <c r="M214" i="16"/>
  <c r="M204" i="16"/>
  <c r="M212" i="16"/>
  <c r="M213" i="16"/>
  <c r="M199" i="16"/>
  <c r="M210" i="16"/>
  <c r="R210" i="16" s="1"/>
  <c r="M191" i="16"/>
  <c r="M192" i="16"/>
  <c r="M189" i="16"/>
  <c r="M190" i="16"/>
  <c r="M193" i="16"/>
  <c r="M194" i="16"/>
  <c r="M195" i="16"/>
  <c r="M196" i="16"/>
  <c r="M197" i="16"/>
  <c r="M198" i="16"/>
  <c r="M200" i="16"/>
  <c r="M201" i="16"/>
  <c r="M211" i="16"/>
  <c r="R211" i="16" s="1"/>
  <c r="M209" i="16"/>
  <c r="R209" i="16" s="1"/>
  <c r="M208" i="16"/>
  <c r="R208" i="16" s="1"/>
  <c r="M207" i="16"/>
  <c r="R207" i="16" s="1"/>
  <c r="M206" i="16"/>
  <c r="R206" i="16" s="1"/>
  <c r="M205" i="16"/>
  <c r="R205" i="16" s="1"/>
  <c r="M144" i="16"/>
  <c r="R144" i="16" s="1"/>
  <c r="M130" i="16"/>
  <c r="R130" i="16" s="1"/>
  <c r="M131" i="16"/>
  <c r="M132" i="16"/>
  <c r="R132" i="16" s="1"/>
  <c r="M133" i="16"/>
  <c r="R133" i="16" s="1"/>
  <c r="M135" i="16"/>
  <c r="R135" i="16" s="1"/>
  <c r="M136" i="16"/>
  <c r="R136" i="16" s="1"/>
  <c r="M137" i="16"/>
  <c r="R137" i="16" s="1"/>
  <c r="M138" i="16"/>
  <c r="R138" i="16" s="1"/>
  <c r="M139" i="16"/>
  <c r="R139" i="16" s="1"/>
  <c r="M140" i="16"/>
  <c r="R140" i="16" s="1"/>
  <c r="M141" i="16"/>
  <c r="R141" i="16" s="1"/>
  <c r="M142" i="16"/>
  <c r="R142" i="16" s="1"/>
  <c r="M145" i="16"/>
  <c r="M96" i="16"/>
  <c r="R96" i="16" s="1"/>
  <c r="M97" i="16"/>
  <c r="R97" i="16" s="1"/>
  <c r="M115" i="16"/>
  <c r="R115" i="16" s="1"/>
  <c r="M116" i="16"/>
  <c r="R116" i="16" s="1"/>
  <c r="M143" i="16"/>
  <c r="R143" i="16" s="1"/>
  <c r="M134" i="16"/>
  <c r="R134" i="16" s="1"/>
  <c r="M72" i="16"/>
  <c r="M73" i="16"/>
  <c r="M52" i="16"/>
  <c r="M53" i="16"/>
  <c r="O146" i="2"/>
  <c r="I61" i="2"/>
  <c r="I86" i="2"/>
  <c r="N111" i="2"/>
  <c r="I34" i="2"/>
  <c r="Q146" i="2"/>
  <c r="K8" i="2"/>
  <c r="K34" i="2" s="1"/>
  <c r="M158" i="16"/>
  <c r="R158" i="16" s="1"/>
  <c r="M120" i="16"/>
  <c r="R120" i="16" s="1"/>
  <c r="M173" i="16"/>
  <c r="M118" i="16"/>
  <c r="R118" i="16" s="1"/>
  <c r="M124" i="16"/>
  <c r="R124" i="16" s="1"/>
  <c r="M117" i="16"/>
  <c r="R117" i="16" s="1"/>
  <c r="M170" i="16"/>
  <c r="R170" i="16" s="1"/>
  <c r="M155" i="16"/>
  <c r="R155" i="16" s="1"/>
  <c r="M122" i="16"/>
  <c r="R122" i="16" s="1"/>
  <c r="M110" i="16"/>
  <c r="R110" i="16" s="1"/>
  <c r="M153" i="16"/>
  <c r="R153" i="16" s="1"/>
  <c r="M157" i="16"/>
  <c r="R157" i="16" s="1"/>
  <c r="M171" i="16"/>
  <c r="M92" i="16"/>
  <c r="M102" i="16"/>
  <c r="R102" i="16" s="1"/>
  <c r="M91" i="16"/>
  <c r="R91" i="16" s="1"/>
  <c r="M225" i="16"/>
  <c r="M152" i="16"/>
  <c r="R152" i="16" s="1"/>
  <c r="M156" i="16"/>
  <c r="R156" i="16" s="1"/>
  <c r="M160" i="16"/>
  <c r="R160" i="16" s="1"/>
  <c r="M159" i="16"/>
  <c r="R159" i="16" s="1"/>
  <c r="M112" i="16"/>
  <c r="R112" i="16" s="1"/>
  <c r="M121" i="16"/>
  <c r="R121" i="16" s="1"/>
  <c r="M150" i="16"/>
  <c r="R150" i="16" s="1"/>
  <c r="M113" i="16"/>
  <c r="R113" i="16" s="1"/>
  <c r="M104" i="16"/>
  <c r="R104" i="16" s="1"/>
  <c r="M151" i="16"/>
  <c r="M111" i="16"/>
  <c r="M100" i="16"/>
  <c r="R100" i="16" s="1"/>
  <c r="M119" i="16"/>
  <c r="R119" i="16" s="1"/>
  <c r="M101" i="16"/>
  <c r="R101" i="16" s="1"/>
  <c r="M163" i="16"/>
  <c r="R163" i="16" s="1"/>
  <c r="M114" i="16"/>
  <c r="R114" i="16" s="1"/>
  <c r="M164" i="16"/>
  <c r="R164" i="16" s="1"/>
  <c r="M123" i="16"/>
  <c r="R123" i="16" s="1"/>
  <c r="M95" i="16"/>
  <c r="R95" i="16" s="1"/>
  <c r="M99" i="16"/>
  <c r="R99" i="16" s="1"/>
  <c r="M103" i="16"/>
  <c r="R103" i="16" s="1"/>
  <c r="R93" i="16"/>
  <c r="M94" i="16"/>
  <c r="R94" i="16" s="1"/>
  <c r="M175" i="16"/>
  <c r="R175" i="16" s="1"/>
  <c r="M154" i="16"/>
  <c r="R154" i="16" s="1"/>
  <c r="M98" i="16"/>
  <c r="R98" i="16" s="1"/>
  <c r="M174" i="16"/>
  <c r="R174" i="16" s="1"/>
  <c r="M172" i="16"/>
  <c r="M161" i="16"/>
  <c r="R161" i="16" s="1"/>
  <c r="M162" i="16"/>
  <c r="R162" i="16" s="1"/>
  <c r="M240" i="16"/>
  <c r="M165" i="16"/>
  <c r="M125" i="16"/>
  <c r="M105" i="16"/>
  <c r="M241" i="16"/>
  <c r="M239" i="16"/>
  <c r="M226" i="16"/>
  <c r="M33" i="16"/>
  <c r="M32" i="16"/>
  <c r="M13" i="16"/>
  <c r="O10" i="16" s="1"/>
  <c r="O87" i="1" l="1"/>
  <c r="S87" i="1" s="1"/>
  <c r="M75" i="16"/>
  <c r="M535" i="16"/>
  <c r="M10" i="16"/>
  <c r="M444" i="16"/>
  <c r="M348" i="16"/>
  <c r="O348" i="16" s="1"/>
  <c r="O179" i="1" s="1"/>
  <c r="S179" i="1" s="1"/>
  <c r="M292" i="16"/>
  <c r="M340" i="16"/>
  <c r="M317" i="16"/>
  <c r="O317" i="16" s="1"/>
  <c r="M302" i="16"/>
  <c r="O302" i="16" s="1"/>
  <c r="O292" i="16"/>
  <c r="O259" i="16"/>
  <c r="O149" i="1" s="1"/>
  <c r="S149" i="1" s="1"/>
  <c r="M259" i="16"/>
  <c r="M389" i="16"/>
  <c r="M361" i="16"/>
  <c r="O361" i="16" s="1"/>
  <c r="O181" i="1" s="1"/>
  <c r="S181" i="1" s="1"/>
  <c r="O410" i="16"/>
  <c r="O195" i="1" s="1"/>
  <c r="S195" i="1" s="1"/>
  <c r="M410" i="16"/>
  <c r="M404" i="16"/>
  <c r="O404" i="16" s="1"/>
  <c r="O193" i="1" s="1"/>
  <c r="S193" i="1" s="1"/>
  <c r="M398" i="16"/>
  <c r="O398" i="16" s="1"/>
  <c r="O191" i="1" s="1"/>
  <c r="M427" i="16"/>
  <c r="O427" i="16" s="1"/>
  <c r="O203" i="1" s="1"/>
  <c r="S203" i="1" s="1"/>
  <c r="M416" i="16"/>
  <c r="O416" i="16" s="1"/>
  <c r="O201" i="1" s="1"/>
  <c r="S201" i="1" s="1"/>
  <c r="O511" i="16"/>
  <c r="M511" i="16"/>
  <c r="O472" i="16"/>
  <c r="O230" i="1" s="1"/>
  <c r="S230" i="1" s="1"/>
  <c r="M472" i="16"/>
  <c r="O465" i="16"/>
  <c r="O215" i="1" s="1"/>
  <c r="S215" i="1" s="1"/>
  <c r="M465" i="16"/>
  <c r="M455" i="16"/>
  <c r="O455" i="16" s="1"/>
  <c r="O213" i="1" s="1"/>
  <c r="S213" i="1" s="1"/>
  <c r="O444" i="16"/>
  <c r="O211" i="1" s="1"/>
  <c r="O438" i="16"/>
  <c r="O205" i="1" s="1"/>
  <c r="S205" i="1" s="1"/>
  <c r="M438" i="16"/>
  <c r="O535" i="16"/>
  <c r="O638" i="16"/>
  <c r="M638" i="16"/>
  <c r="O991" i="16"/>
  <c r="M991" i="16"/>
  <c r="O977" i="16"/>
  <c r="M977" i="16"/>
  <c r="O969" i="16"/>
  <c r="M969" i="16"/>
  <c r="O952" i="16"/>
  <c r="O377" i="1" s="1"/>
  <c r="S377" i="1" s="1"/>
  <c r="M952" i="16"/>
  <c r="O936" i="16"/>
  <c r="M936" i="16"/>
  <c r="O928" i="16"/>
  <c r="M928" i="16"/>
  <c r="M902" i="16"/>
  <c r="O902" i="16" s="1"/>
  <c r="M889" i="16"/>
  <c r="O889" i="16" s="1"/>
  <c r="O1121" i="16"/>
  <c r="M1121" i="16"/>
  <c r="O1113" i="16"/>
  <c r="M1113" i="16"/>
  <c r="O1105" i="16"/>
  <c r="M1105" i="16"/>
  <c r="O1096" i="16"/>
  <c r="M1096" i="16"/>
  <c r="O1088" i="16"/>
  <c r="M1088" i="16"/>
  <c r="O1080" i="16"/>
  <c r="M1080" i="16"/>
  <c r="O1072" i="16"/>
  <c r="M1072" i="16"/>
  <c r="O1064" i="16"/>
  <c r="M1064" i="16"/>
  <c r="O1056" i="16"/>
  <c r="M1056" i="16"/>
  <c r="O1048" i="16"/>
  <c r="M1048" i="16"/>
  <c r="O1040" i="16"/>
  <c r="M1040" i="16"/>
  <c r="O1032" i="16"/>
  <c r="M1032" i="16"/>
  <c r="O1024" i="16"/>
  <c r="M1024" i="16"/>
  <c r="O1016" i="16"/>
  <c r="M1016" i="16"/>
  <c r="O1008" i="16"/>
  <c r="M1008" i="16"/>
  <c r="O999" i="16"/>
  <c r="O399" i="1" s="1"/>
  <c r="S399" i="1" s="1"/>
  <c r="M999" i="16"/>
  <c r="O1129" i="16"/>
  <c r="M1129" i="16"/>
  <c r="O159" i="1"/>
  <c r="S159" i="1" s="1"/>
  <c r="M217" i="16"/>
  <c r="O217" i="16"/>
  <c r="O230" i="16"/>
  <c r="M230" i="16"/>
  <c r="O282" i="16"/>
  <c r="O153" i="1" s="1"/>
  <c r="S153" i="1" s="1"/>
  <c r="M282" i="16"/>
  <c r="O272" i="16"/>
  <c r="O151" i="1" s="1"/>
  <c r="S151" i="1" s="1"/>
  <c r="M272" i="16"/>
  <c r="O246" i="16"/>
  <c r="O147" i="1" s="1"/>
  <c r="S147" i="1" s="1"/>
  <c r="S155" i="1" s="1"/>
  <c r="M246" i="16"/>
  <c r="O161" i="1"/>
  <c r="S161" i="1" s="1"/>
  <c r="O169" i="1"/>
  <c r="S169" i="1" s="1"/>
  <c r="M328" i="16"/>
  <c r="O328" i="16" s="1"/>
  <c r="O171" i="1" s="1"/>
  <c r="S171" i="1" s="1"/>
  <c r="O340" i="16"/>
  <c r="O173" i="1" s="1"/>
  <c r="S173" i="1" s="1"/>
  <c r="O30" i="16"/>
  <c r="M30" i="16"/>
  <c r="O237" i="16"/>
  <c r="M237" i="16"/>
  <c r="O223" i="16"/>
  <c r="O50" i="16"/>
  <c r="M50" i="16"/>
  <c r="O70" i="16"/>
  <c r="M70" i="16"/>
  <c r="M187" i="16"/>
  <c r="O187" i="16"/>
  <c r="M223" i="16"/>
  <c r="M203" i="16"/>
  <c r="O203" i="16" s="1"/>
  <c r="O178" i="16"/>
  <c r="O111" i="1" s="1"/>
  <c r="S111" i="1" s="1"/>
  <c r="M178" i="16"/>
  <c r="O75" i="16"/>
  <c r="O120" i="1"/>
  <c r="S120" i="1" s="1"/>
  <c r="R204" i="16"/>
  <c r="O122" i="1"/>
  <c r="S122" i="1" s="1"/>
  <c r="O78" i="1"/>
  <c r="S78" i="1" s="1"/>
  <c r="AB34" i="2"/>
  <c r="O68" i="1"/>
  <c r="S68" i="1" s="1"/>
  <c r="S175" i="1" l="1"/>
  <c r="Y155" i="1"/>
  <c r="S211" i="1"/>
  <c r="S217" i="1" s="1"/>
  <c r="S207" i="1"/>
  <c r="Y207" i="1" s="1"/>
  <c r="S191" i="1"/>
  <c r="S197" i="1" s="1"/>
  <c r="O389" i="16"/>
  <c r="O185" i="1" s="1"/>
  <c r="S185" i="1" s="1"/>
  <c r="S187" i="1" s="1"/>
  <c r="Y187" i="1" s="1"/>
  <c r="O239" i="1"/>
  <c r="S239" i="1" s="1"/>
  <c r="S258" i="1" s="1"/>
  <c r="O489" i="1"/>
  <c r="S489" i="1" s="1"/>
  <c r="O422" i="1"/>
  <c r="S422" i="1" s="1"/>
  <c r="O424" i="1"/>
  <c r="S424" i="1" s="1"/>
  <c r="O426" i="1"/>
  <c r="S426" i="1" s="1"/>
  <c r="O436" i="1"/>
  <c r="S436" i="1" s="1"/>
  <c r="O438" i="1"/>
  <c r="S438" i="1" s="1"/>
  <c r="O440" i="1"/>
  <c r="S440" i="1" s="1"/>
  <c r="O452" i="1"/>
  <c r="S452" i="1" s="1"/>
  <c r="O454" i="1"/>
  <c r="S454" i="1" s="1"/>
  <c r="O464" i="1"/>
  <c r="S464" i="1" s="1"/>
  <c r="O466" i="1"/>
  <c r="S466" i="1" s="1"/>
  <c r="O468" i="1"/>
  <c r="S468" i="1" s="1"/>
  <c r="O483" i="1"/>
  <c r="S483" i="1" s="1"/>
  <c r="O485" i="1"/>
  <c r="S485" i="1" s="1"/>
  <c r="O487" i="1"/>
  <c r="S487" i="1" s="1"/>
  <c r="O361" i="1"/>
  <c r="S361" i="1" s="1"/>
  <c r="O363" i="1"/>
  <c r="S363" i="1" s="1"/>
  <c r="O367" i="1"/>
  <c r="S367" i="1" s="1"/>
  <c r="O373" i="1"/>
  <c r="S373" i="1" s="1"/>
  <c r="O375" i="1"/>
  <c r="S375" i="1" s="1"/>
  <c r="O389" i="1"/>
  <c r="S389" i="1" s="1"/>
  <c r="O391" i="1"/>
  <c r="S391" i="1" s="1"/>
  <c r="O450" i="1"/>
  <c r="S450" i="1" s="1"/>
  <c r="S456" i="1" s="1"/>
  <c r="Y456" i="1" s="1"/>
  <c r="A207" i="1"/>
  <c r="A456" i="1"/>
  <c r="A357" i="1"/>
  <c r="A294" i="1"/>
  <c r="R203" i="16"/>
  <c r="M129" i="16"/>
  <c r="O127" i="16" s="1"/>
  <c r="L127" i="16"/>
  <c r="M90" i="16"/>
  <c r="O73" i="1"/>
  <c r="S73" i="1" s="1"/>
  <c r="S94" i="1" s="1"/>
  <c r="Y94" i="1" s="1"/>
  <c r="A305" i="1" l="1"/>
  <c r="A356" i="1"/>
  <c r="S491" i="1"/>
  <c r="S470" i="1"/>
  <c r="S442" i="1"/>
  <c r="S428" i="1"/>
  <c r="S408" i="1"/>
  <c r="S385" i="1"/>
  <c r="Y385" i="1" s="1"/>
  <c r="S369" i="1"/>
  <c r="S410" i="1" s="1"/>
  <c r="S296" i="1"/>
  <c r="Y258" i="1"/>
  <c r="Y296" i="1" s="1"/>
  <c r="Y197" i="1"/>
  <c r="A197" i="1"/>
  <c r="Y217" i="1"/>
  <c r="A217" i="1"/>
  <c r="A175" i="1"/>
  <c r="Y175" i="1"/>
  <c r="A260" i="1"/>
  <c r="A259" i="1"/>
  <c r="A293" i="1"/>
  <c r="A187" i="1"/>
  <c r="A455" i="1"/>
  <c r="A448" i="1"/>
  <c r="A447" i="1"/>
  <c r="A446" i="1"/>
  <c r="A445" i="1"/>
  <c r="A444" i="1"/>
  <c r="A443" i="1" s="1"/>
  <c r="A478" i="1"/>
  <c r="A477" i="1" s="1"/>
  <c r="A491" i="1"/>
  <c r="A304" i="1"/>
  <c r="A385" i="1"/>
  <c r="A206" i="1"/>
  <c r="A199" i="1"/>
  <c r="A198" i="1" s="1"/>
  <c r="A186" i="1"/>
  <c r="A177" i="1"/>
  <c r="A176" i="1" s="1"/>
  <c r="A174" i="1"/>
  <c r="A167" i="1"/>
  <c r="A166" i="1" s="1"/>
  <c r="A155" i="1"/>
  <c r="A145" i="1" s="1"/>
  <c r="O310" i="16"/>
  <c r="O163" i="1" s="1"/>
  <c r="S163" i="1" s="1"/>
  <c r="S165" i="1" s="1"/>
  <c r="S219" i="1" s="1"/>
  <c r="M127" i="16"/>
  <c r="M109" i="16"/>
  <c r="O107" i="16" s="1"/>
  <c r="L107" i="16"/>
  <c r="M149" i="16"/>
  <c r="L147" i="16"/>
  <c r="O167" i="16"/>
  <c r="L167" i="16"/>
  <c r="O88" i="16"/>
  <c r="L88" i="16"/>
  <c r="S472" i="1" l="1"/>
  <c r="Y428" i="1"/>
  <c r="A428" i="1"/>
  <c r="Y442" i="1"/>
  <c r="A442" i="1"/>
  <c r="Y470" i="1"/>
  <c r="A470" i="1"/>
  <c r="S493" i="1"/>
  <c r="Y491" i="1"/>
  <c r="Y493" i="1" s="1"/>
  <c r="Y408" i="1"/>
  <c r="A408" i="1"/>
  <c r="Y369" i="1"/>
  <c r="Y410" i="1" s="1"/>
  <c r="A369" i="1"/>
  <c r="A216" i="1"/>
  <c r="A209" i="1"/>
  <c r="A208" i="1" s="1"/>
  <c r="A196" i="1"/>
  <c r="A189" i="1"/>
  <c r="A188" i="1" s="1"/>
  <c r="A380" i="1"/>
  <c r="A384" i="1"/>
  <c r="I519" i="1"/>
  <c r="A472" i="1"/>
  <c r="A490" i="1"/>
  <c r="A481" i="1"/>
  <c r="A480" i="1"/>
  <c r="A479" i="1"/>
  <c r="I520" i="1"/>
  <c r="A493" i="1"/>
  <c r="A492" i="1" s="1"/>
  <c r="A410" i="1"/>
  <c r="I518" i="1"/>
  <c r="A371" i="1"/>
  <c r="A370" i="1" s="1"/>
  <c r="A301" i="1"/>
  <c r="A409" i="1"/>
  <c r="A258" i="1"/>
  <c r="A146" i="1"/>
  <c r="O147" i="16"/>
  <c r="M147" i="16"/>
  <c r="A94" i="1"/>
  <c r="O101" i="1"/>
  <c r="S101" i="1" s="1"/>
  <c r="O109" i="1"/>
  <c r="S109" i="1" s="1"/>
  <c r="O107" i="1"/>
  <c r="S107" i="1" s="1"/>
  <c r="O103" i="1"/>
  <c r="S103" i="1" s="1"/>
  <c r="O105" i="1"/>
  <c r="S105" i="1" s="1"/>
  <c r="M107" i="16"/>
  <c r="M167" i="16"/>
  <c r="M88" i="16"/>
  <c r="A469" i="1" l="1"/>
  <c r="A462" i="1"/>
  <c r="A461" i="1"/>
  <c r="A460" i="1"/>
  <c r="A459" i="1"/>
  <c r="A458" i="1"/>
  <c r="A457" i="1" s="1"/>
  <c r="A432" i="1"/>
  <c r="A431" i="1"/>
  <c r="A430" i="1"/>
  <c r="A429" i="1" s="1"/>
  <c r="A441" i="1"/>
  <c r="A434" i="1"/>
  <c r="A433" i="1"/>
  <c r="A420" i="1"/>
  <c r="A427" i="1"/>
  <c r="Y472" i="1"/>
  <c r="A407" i="1"/>
  <c r="A387" i="1"/>
  <c r="A386" i="1" s="1"/>
  <c r="A359" i="1"/>
  <c r="A358" i="1" s="1"/>
  <c r="A368" i="1"/>
  <c r="S113" i="1"/>
  <c r="Y113" i="1" s="1"/>
  <c r="Y165" i="1"/>
  <c r="Y219" i="1" s="1"/>
  <c r="A302" i="1"/>
  <c r="A303" i="1" s="1"/>
  <c r="A415" i="1"/>
  <c r="A416" i="1" s="1"/>
  <c r="A417" i="1" s="1"/>
  <c r="A418" i="1" s="1"/>
  <c r="A471" i="1"/>
  <c r="A93" i="1"/>
  <c r="A219" i="1"/>
  <c r="I516" i="1"/>
  <c r="A296" i="1"/>
  <c r="I517" i="1"/>
  <c r="A257" i="1"/>
  <c r="A228" i="1"/>
  <c r="A227" i="1" s="1"/>
  <c r="A95" i="1"/>
  <c r="A54" i="1"/>
  <c r="A53" i="1" s="1"/>
  <c r="A165" i="1"/>
  <c r="A157" i="1" s="1"/>
  <c r="A139" i="1" l="1"/>
  <c r="A140" i="1" s="1"/>
  <c r="A141" i="1" s="1"/>
  <c r="A142" i="1" s="1"/>
  <c r="A143" i="1" s="1"/>
  <c r="A144" i="1" s="1"/>
  <c r="A218" i="1"/>
  <c r="A419" i="1"/>
  <c r="A225" i="1"/>
  <c r="A295" i="1"/>
  <c r="A158" i="1"/>
  <c r="A160" i="1" s="1"/>
  <c r="A156" i="1"/>
  <c r="A55" i="1"/>
  <c r="A58" i="1"/>
  <c r="A59" i="1" s="1"/>
  <c r="A60" i="1" s="1"/>
  <c r="A61" i="1" s="1"/>
  <c r="A62" i="1" s="1"/>
  <c r="A63" i="1" s="1"/>
  <c r="A64" i="1" s="1"/>
  <c r="A65" i="1" s="1"/>
  <c r="A66" i="1" s="1"/>
  <c r="A57" i="1"/>
  <c r="A56" i="1"/>
  <c r="A113" i="1"/>
  <c r="A96" i="1" s="1"/>
  <c r="A97" i="1" s="1"/>
  <c r="A226" i="1" l="1"/>
  <c r="A224" i="1"/>
  <c r="A98" i="1"/>
  <c r="A99" i="1" s="1"/>
  <c r="A100" i="1" s="1"/>
  <c r="A112" i="1"/>
  <c r="O130" i="1" l="1"/>
  <c r="S130" i="1" s="1"/>
  <c r="S132" i="1" l="1"/>
  <c r="Y132" i="1" l="1"/>
  <c r="S134" i="1"/>
  <c r="I515" i="1"/>
  <c r="A132" i="1"/>
  <c r="Y134" i="1" l="1"/>
  <c r="Y501" i="1" s="1"/>
  <c r="A115" i="1"/>
  <c r="A114" i="1" s="1"/>
  <c r="A131" i="1"/>
  <c r="S497" i="1"/>
  <c r="S501" i="1" s="1"/>
  <c r="X501" i="1" s="1"/>
  <c r="A133" i="1"/>
  <c r="A117" i="1"/>
  <c r="A118" i="1" s="1"/>
  <c r="A119" i="1" s="1"/>
  <c r="O505" i="1"/>
  <c r="A134" i="1"/>
  <c r="I521" i="1" l="1"/>
  <c r="I522" i="1" l="1"/>
  <c r="I523" i="1" s="1"/>
  <c r="I527" i="1" s="1"/>
  <c r="S506" i="1" l="1"/>
  <c r="S505" i="1" l="1"/>
  <c r="Y505" i="1" s="1"/>
  <c r="S509" i="1" l="1"/>
  <c r="Y509" i="1" s="1"/>
  <c r="Y511" i="1" s="1"/>
  <c r="S511" i="1" l="1"/>
  <c r="X511" i="1" s="1"/>
  <c r="A381" i="1" l="1"/>
  <c r="A376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RICHVALUE" minSupportedVersion="120000" copy="1" pasteAll="1" pasteValues="1" merge="1" splitFirst="1" rowColShift="1" clearFormats="1" clearComments="1" assign="1" coerce="1"/>
    <metadataType name="XLDAPR" minSupportedVersion="120000" copy="1" pasteAll="1" pasteValues="1" merge="1" splitFirst="1" rowColShift="1" clearFormats="1" clearComments="1" assign="1" coerce="1" cellMeta="1"/>
  </metadataTypes>
  <futureMetadata name="XLRICHVALUE" count="1">
    <bk>
      <extLst>
        <ext uri="{3e2802c4-a4d2-4d8b-9148-e3be6c30e623}">
          <xlrd:rvb i="0"/>
        </ext>
      </extLst>
    </bk>
  </futureMetadata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2" v="0"/>
    </bk>
  </cellMetadata>
  <valueMetadata count="1">
    <bk>
      <rc t="1" v="0"/>
    </bk>
  </valueMetadata>
</metadata>
</file>

<file path=xl/sharedStrings.xml><?xml version="1.0" encoding="utf-8"?>
<sst xmlns="http://schemas.openxmlformats.org/spreadsheetml/2006/main" count="5085" uniqueCount="1762">
  <si>
    <t>T:\NCG\Algemeen\O&amp;R\Ontwerp; Team Technisch\Kostendeskundigen\2. Kaders\M29\M29 kostentemplate</t>
  </si>
  <si>
    <r>
      <t xml:space="preserve">In </t>
    </r>
    <r>
      <rPr>
        <u/>
        <sz val="9"/>
        <rFont val="Verdana"/>
        <family val="2"/>
      </rPr>
      <t>Artikel 4. Activiteiten</t>
    </r>
    <r>
      <rPr>
        <sz val="9"/>
        <rFont val="Verdana"/>
        <family val="2"/>
      </rPr>
      <t xml:space="preserve"> van de M29 subsidieregeling staat een opsomming van de isolatie- en ventilatiemaatregelen die onder de regeling subsidiabel zijn. In de regeling is nog geen onderscheid gemaakt tussen de subsidiabele isolatie- en ventilatie maatregelen én de daaraan gekoppelde mogelijke niet subsidieabele afwerkkosten. NB. voor een specifieke doelgroep is een bijdrage in de afwerkkosten van €1.000 subsidie beschikbaar.</t>
    </r>
  </si>
  <si>
    <t>M29 (zie subsidieregeling)</t>
  </si>
  <si>
    <t>Gerelateerde afwerking (niet subsidiabel)</t>
  </si>
  <si>
    <t>Energieadvies</t>
  </si>
  <si>
    <t>Spouwmuurisolatie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</si>
  <si>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..</t>
    </r>
  </si>
  <si>
    <t>(incl. gaten en openstootvoegen herstellen, steiger, hoogwerker)</t>
  </si>
  <si>
    <t>Zolder- of vlieringisolatie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</si>
  <si>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Leeghalen zolder/vliering, tijdelijke opslag</t>
    </r>
    <r>
      <rPr>
        <sz val="11"/>
        <rFont val="Calibri"/>
        <family val="2"/>
      </rPr>
      <t>   </t>
    </r>
  </si>
  <si>
    <t>(incl. verwijderen bestaande isolatie/wandpanelen/ negbetimmering, dichtmaken tot kale gipsplaten of Agnes platen)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</si>
  <si>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Afwerken gipsplaten naden, stucwerk, trapgat omtimmering, schilderwerk, behang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</si>
  <si>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Knieschotten herstel</t>
    </r>
  </si>
  <si>
    <r>
      <t>·</t>
    </r>
    <r>
      <rPr>
        <sz val="7"/>
        <color rgb="FF0070C0"/>
        <rFont val="Times New Roman"/>
        <family val="1"/>
      </rPr>
      <t xml:space="preserve">   </t>
    </r>
    <r>
      <rPr>
        <sz val="9"/>
        <color rgb="FF0070C0"/>
        <rFont val="Verdana"/>
        <family val="2"/>
      </rPr>
      <t>Elektra verplaatsen/vervangen vanwege NEN1010</t>
    </r>
  </si>
  <si>
    <t>Binnengevel isolatie (voorzetwanden)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</si>
  <si>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Afwerken gipsplaten naden, stucwerk, schilderwerk, behang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</si>
  <si>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color rgb="FF333333"/>
        <rFont val="Verdana"/>
        <family val="2"/>
      </rPr>
      <t>Aanpassen/herplaatsen gordijnroedens-gordijnrails, plinten, sierlijsten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</si>
  <si>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color rgb="FF333333"/>
        <rFont val="Verdana"/>
        <family val="2"/>
      </rPr>
      <t>Aanpassen stallaties zoals radiatoren en leidingwerk van cv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</si>
  <si>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Vensterbanken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</si>
  <si>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Tijdelijke opslag huisraad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</si>
  <si>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Tijdelijke huisvesting</t>
    </r>
  </si>
  <si>
    <t>Buitengevel isolatie</t>
  </si>
  <si>
    <t>(incl. buitenmuurafwerking bijv. Steenstrips, leges vergunning)</t>
  </si>
  <si>
    <t>Vloerisolatie bovenzijde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</si>
  <si>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Vloerafwerking boven op de isolatieplaten (egalisatielaag, vloerbedekking, laminaat, tegelwerk, inkorten deuren</t>
    </r>
  </si>
  <si>
    <t>(isolatieplaten en evt. naden tapen)</t>
  </si>
  <si>
    <t>Kruipruimte isolatie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</si>
  <si>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Herstel vloerafwerking</t>
    </r>
  </si>
  <si>
    <t>(incl. vloerdoorvoer en dichtmaken, doorbreken en herstellen scheidingsmuren kruipruimte)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</si>
  <si>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Verleggen leidingwerk, kabelwerk</t>
    </r>
  </si>
  <si>
    <t>Dakisolatie buitenzijde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</si>
  <si>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Terugplaatsen zonnepanelen, zonneboiler enz.</t>
    </r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</si>
  <si>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Gootaanpassingen, loodslabben</t>
    </r>
  </si>
  <si>
    <t>Voor- of achterzetbeglazing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</si>
  <si>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Schilderwerk kozijnen</t>
    </r>
  </si>
  <si>
    <t>(incl. plaatsen en afkitten)</t>
  </si>
  <si>
    <t>HR++ glas en doorvoerroosters</t>
  </si>
  <si>
    <t>(incl. herstel bestaande kozijnen tot 12 cm grote reparaties, plaatsen glas en afkitten)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</si>
  <si>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Stucwerk aan binnen- of buitenzijde</t>
    </r>
  </si>
  <si>
    <t>Triple glas + kozijnen (ISDE 30%)</t>
  </si>
  <si>
    <t>Kozijnpaneel of deurisolatie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</si>
  <si>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Schilderwerk, nieuw beslag</t>
    </r>
  </si>
  <si>
    <t>(incl. terugplaatsen bestaand beslag wanneer mogelijk)</t>
  </si>
  <si>
    <t>Ventilatiemaatregelen</t>
  </si>
  <si>
    <t>(incl. herstel breekwerk, dichtmaken tot aan de kale gipsplaten)</t>
  </si>
  <si>
    <t>Kierdichting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</si>
  <si>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Schilderwerk</t>
    </r>
  </si>
  <si>
    <t>Natuurvrij maken</t>
  </si>
  <si>
    <t>(incl. herstel breekwerk).</t>
  </si>
  <si>
    <t>Ecologisch plan vergoed door NCG, geen onderdeel subsidie.</t>
  </si>
  <si>
    <t>Bij veel van de maatregelen:</t>
  </si>
  <si>
    <r>
      <t>·</t>
    </r>
    <r>
      <rPr>
        <sz val="7"/>
        <rFont val="Times New Roman"/>
        <family val="1"/>
      </rPr>
      <t xml:space="preserve">   </t>
    </r>
    <r>
      <rPr>
        <sz val="9"/>
        <rFont val="Verdana"/>
        <family val="2"/>
      </rPr>
      <t>Houtrolherstel</t>
    </r>
  </si>
  <si>
    <t>Daarnaast als er wel een planken vloer ligt op de vliering dan ligt daarop vaak als opbouw de elektrainstallaties. Kun je daar zondermeer op isolatieplaten aanbrengen?</t>
  </si>
  <si>
    <t>filter</t>
  </si>
  <si>
    <t>nc</t>
  </si>
  <si>
    <t xml:space="preserve">M29 </t>
  </si>
  <si>
    <t>Maatregel 29 kostencatalogus</t>
  </si>
  <si>
    <t>Straat - huisnummer</t>
  </si>
  <si>
    <t>Postcode</t>
  </si>
  <si>
    <t xml:space="preserve">Plaats </t>
  </si>
  <si>
    <t>(Alle)</t>
  </si>
  <si>
    <t>Gemeente</t>
  </si>
  <si>
    <t>Oorspronkelijk bouwjaar</t>
  </si>
  <si>
    <t>Is het gebouw een monument ?</t>
  </si>
  <si>
    <t>Maak keuze</t>
  </si>
  <si>
    <t>Is het gebouw karakteristiek, beeldbepalend</t>
  </si>
  <si>
    <t>Ontwerpregeling isolatie, ventilatie gebouw</t>
  </si>
  <si>
    <t/>
  </si>
  <si>
    <t xml:space="preserve">Versie </t>
  </si>
  <si>
    <t>Peildatum</t>
  </si>
  <si>
    <t>Naam opsteller</t>
  </si>
  <si>
    <t>Template:</t>
  </si>
  <si>
    <t>hoeveelheid</t>
  </si>
  <si>
    <t>eenheidsprijs</t>
  </si>
  <si>
    <t>regeltotaal</t>
  </si>
  <si>
    <t>Materiaal</t>
  </si>
  <si>
    <t>m¹</t>
  </si>
  <si>
    <t>pst</t>
  </si>
  <si>
    <t>st</t>
  </si>
  <si>
    <t>m²</t>
  </si>
  <si>
    <t xml:space="preserve">m² </t>
  </si>
  <si>
    <t>&gt;</t>
  </si>
  <si>
    <t xml:space="preserve">MAATREGEL 29 </t>
  </si>
  <si>
    <t>Basis uitgangspunten Minimale waardes die 
opgeteld tot de standaard 
leiden:</t>
  </si>
  <si>
    <t xml:space="preserve">Dak  </t>
  </si>
  <si>
    <t xml:space="preserve">isolatiewaarde Rc = 3,8 m2K/W (afhankelijk van het  
isolatiemateriaal 8 -15 cm isolatie)   </t>
  </si>
  <si>
    <t xml:space="preserve">Vloer  </t>
  </si>
  <si>
    <t xml:space="preserve">isolatiewaarde Rc = 3,5 m2K/W ((afhankelijk van het  
isolatiemateriaal en vloertype 7 – 14 cm isolatie onder de vloer) </t>
  </si>
  <si>
    <t xml:space="preserve">Gevel   </t>
  </si>
  <si>
    <t>isolatiewaarde Rc = 3,5 m2K/W afhankelijk van het 
isolatiemateriaal en wandtype 5 – 10 cm isolatie in de voorzetwand)</t>
  </si>
  <si>
    <r>
      <rPr>
        <sz val="8"/>
        <color rgb="FF000000"/>
        <rFont val="Verdana"/>
        <family val="2"/>
      </rPr>
      <t xml:space="preserve">isolatiewaarde Rc = 1,7 m2K/W (parels, vlokken of schuim in de  
spouwmuur)   </t>
    </r>
  </si>
  <si>
    <t xml:space="preserve">Paneel  </t>
  </si>
  <si>
    <r>
      <rPr>
        <sz val="8"/>
        <color rgb="FF000000"/>
        <rFont val="Verdana"/>
        <family val="2"/>
      </rPr>
      <t xml:space="preserve">Indien aanwezig: isolatiewaarde Rc=1m2K/W (40 mm  
sandwichpaneel)  </t>
    </r>
  </si>
  <si>
    <r>
      <rPr>
        <sz val="8"/>
        <color rgb="FF000000"/>
        <rFont val="Verdana"/>
        <family val="2"/>
      </rPr>
      <t>U-waarde raam = 1,4 W/m²K (HR</t>
    </r>
    <r>
      <rPr>
        <vertAlign val="superscript"/>
        <sz val="8"/>
        <color rgb="FF000000"/>
        <rFont val="Verdana"/>
        <family val="2"/>
      </rPr>
      <t>++</t>
    </r>
    <r>
      <rPr>
        <sz val="8"/>
        <color rgb="FF000000"/>
        <rFont val="Verdana"/>
        <family val="2"/>
      </rPr>
      <t xml:space="preserve"> glas) in combinatie met een  
geïsoleerde deur of 1,0 W/m²K  (triple glas voor eigen rekening !! )    </t>
    </r>
  </si>
  <si>
    <t xml:space="preserve">Ventilatie  </t>
  </si>
  <si>
    <t>natuurlijke toevoer en mech. afzuiging in toilet, keuken en badkamer of gebalanseerde ventilatie met sturing in woonkamer en hoofdslaapkamer</t>
  </si>
  <si>
    <t xml:space="preserve">Kierdichting  </t>
  </si>
  <si>
    <r>
      <rPr>
        <sz val="8"/>
        <color rgb="FF000000"/>
        <rFont val="Verdana"/>
        <family val="2"/>
      </rPr>
      <t>qv;10 = 0,7 dm</t>
    </r>
    <r>
      <rPr>
        <vertAlign val="superscript"/>
        <sz val="8"/>
        <color rgb="FF000000"/>
        <rFont val="Verdana"/>
        <family val="2"/>
      </rPr>
      <t>3</t>
    </r>
    <r>
      <rPr>
        <sz val="8"/>
        <color rgb="FF000000"/>
        <rFont val="Verdana"/>
        <family val="2"/>
      </rPr>
      <t>/sm</t>
    </r>
    <r>
      <rPr>
        <vertAlign val="superscript"/>
        <sz val="8"/>
        <color rgb="FF000000"/>
        <rFont val="Verdana"/>
        <family val="2"/>
      </rPr>
      <t>2</t>
    </r>
    <r>
      <rPr>
        <sz val="8"/>
        <color rgb="FF000000"/>
        <rFont val="Verdana"/>
        <family val="2"/>
      </rPr>
      <t xml:space="preserve"> (verbeterde kierdichting van ramen en deuren  
en aansluiting gevel en dak)  </t>
    </r>
  </si>
  <si>
    <t>V1</t>
  </si>
  <si>
    <t>Level 1 - GEVEL</t>
  </si>
  <si>
    <t>V1-1</t>
  </si>
  <si>
    <t>- Algemene info / uitgangspunten:</t>
  </si>
  <si>
    <t>- Bouwjaar woning &lt; 1920 meestal geen spouwmuren</t>
  </si>
  <si>
    <t>- Bouwjaar woning 1920 - 1974 meestal geen spouwisolatie</t>
  </si>
  <si>
    <t>- Bouwjaar woning &gt;  1975  meestal wel spouwisolatie</t>
  </si>
  <si>
    <t>- Wel/geen spouwisolatie aanwezig</t>
  </si>
  <si>
    <t>mm</t>
  </si>
  <si>
    <t xml:space="preserve">subtotaal </t>
  </si>
  <si>
    <t>V1-2</t>
  </si>
  <si>
    <t>Buitengevelisolatie</t>
  </si>
  <si>
    <t>V1-3</t>
  </si>
  <si>
    <t>Binnengevelisolatie</t>
  </si>
  <si>
    <t xml:space="preserve">TOTAAL </t>
  </si>
  <si>
    <t>V2</t>
  </si>
  <si>
    <t xml:space="preserve">Level 2 - BEGLAZING EN  KOZIJNEN </t>
  </si>
  <si>
    <t>V2-1</t>
  </si>
  <si>
    <t>Vervangen buitendeur door nieuwe isolerende deur</t>
  </si>
  <si>
    <t>V2-2</t>
  </si>
  <si>
    <t>Vervangen isolerend kozijnpaneel</t>
  </si>
  <si>
    <t>V2-3</t>
  </si>
  <si>
    <t>Vervangen glas door HR++ glas (zonder nieuwe kozijnen)</t>
  </si>
  <si>
    <t>V2-4</t>
  </si>
  <si>
    <t>Vervangen glas door triple glas (met nieuwe kozijnen)</t>
  </si>
  <si>
    <t>V2-5</t>
  </si>
  <si>
    <t>Plaatsen voor- of achterzetbeglazing</t>
  </si>
  <si>
    <t>V2-6</t>
  </si>
  <si>
    <t>Vervangen glas door monumentenglas</t>
  </si>
  <si>
    <t>V2-7</t>
  </si>
  <si>
    <t>Vervangen glas door vacuümglas</t>
  </si>
  <si>
    <t>TOTAAL</t>
  </si>
  <si>
    <t>V3</t>
  </si>
  <si>
    <t>Level 3 - VLOER</t>
  </si>
  <si>
    <t>V3-1</t>
  </si>
  <si>
    <t>Vloerisolatie (b.gr.)</t>
  </si>
  <si>
    <t>V3-2</t>
  </si>
  <si>
    <t>Zolder-/vlieringvloer isolatie</t>
  </si>
  <si>
    <t xml:space="preserve">Totaal </t>
  </si>
  <si>
    <t>V4</t>
  </si>
  <si>
    <t>Level 4 - DAK</t>
  </si>
  <si>
    <t>V4-1</t>
  </si>
  <si>
    <t>Dakisolatie - binnenzijde hellend dak</t>
  </si>
  <si>
    <t>V4-2</t>
  </si>
  <si>
    <t>Dakisolatie - buitenzijde platdak</t>
  </si>
  <si>
    <t>V4-3</t>
  </si>
  <si>
    <t>Vervangen vierpans dakraam</t>
  </si>
  <si>
    <t>V4-4</t>
  </si>
  <si>
    <t>Vervangen tuimelvenster</t>
  </si>
  <si>
    <t>V5</t>
  </si>
  <si>
    <t>Level 5 - VENTILATIE</t>
  </si>
  <si>
    <t>V5-1</t>
  </si>
  <si>
    <t>Natuurlijke ventilatie</t>
  </si>
  <si>
    <t>V5-2</t>
  </si>
  <si>
    <t>Mechanische afzuiging</t>
  </si>
  <si>
    <t>V5-3</t>
  </si>
  <si>
    <t>Decentrale balansventilatie met WTW</t>
  </si>
  <si>
    <t>V5-4</t>
  </si>
  <si>
    <t>Centrale balansventilatie (alleen monumenten)</t>
  </si>
  <si>
    <t>V6</t>
  </si>
  <si>
    <t>Level 6 - KIERDICHTING</t>
  </si>
  <si>
    <t>V6-1</t>
  </si>
  <si>
    <t xml:space="preserve">Kierdichting </t>
  </si>
  <si>
    <t>?</t>
  </si>
  <si>
    <t>wk</t>
  </si>
  <si>
    <t>TOTAAL EXCL. BTW</t>
  </si>
  <si>
    <t>BTW</t>
  </si>
  <si>
    <t xml:space="preserve">grondslag </t>
  </si>
  <si>
    <t>over</t>
  </si>
  <si>
    <t>Lage BTW-tarief</t>
  </si>
  <si>
    <t>Excl. BTW over Legeskosten*</t>
  </si>
  <si>
    <t xml:space="preserve">TOTAAL INCL.BTW </t>
  </si>
  <si>
    <t xml:space="preserve"> </t>
  </si>
  <si>
    <t>55</t>
  </si>
  <si>
    <t xml:space="preserve">&lt;&lt; kolombreedte </t>
  </si>
  <si>
    <t>Code</t>
  </si>
  <si>
    <t>Omschrijving</t>
  </si>
  <si>
    <t>Hoeveelheid</t>
  </si>
  <si>
    <t>Eenheid</t>
  </si>
  <si>
    <t>Norm</t>
  </si>
  <si>
    <t>Uren</t>
  </si>
  <si>
    <t>Tot. mat</t>
  </si>
  <si>
    <t>O.A.</t>
  </si>
  <si>
    <t>Tot. O.A.</t>
  </si>
  <si>
    <t>Prijs/ehd.</t>
  </si>
  <si>
    <t>Opmerking</t>
  </si>
  <si>
    <t xml:space="preserve">controle  </t>
  </si>
  <si>
    <t xml:space="preserve">V1 </t>
  </si>
  <si>
    <t>M29</t>
  </si>
  <si>
    <t xml:space="preserve">opmerking: kan inzakken </t>
  </si>
  <si>
    <t xml:space="preserve">opmerking: </t>
  </si>
  <si>
    <t>Spouwmuurisolatie schuim (UF schuim) 60 mm.</t>
  </si>
  <si>
    <t xml:space="preserve">opmerking: UF schuim is een goedkoper alternatief op PUR-schuim.maar heeft lagere Rc waarde en kan loskomen </t>
  </si>
  <si>
    <t xml:space="preserve">niet opgenomen </t>
  </si>
  <si>
    <t>V1-1-X</t>
  </si>
  <si>
    <t xml:space="preserve">Bijkomende kosten </t>
  </si>
  <si>
    <t>m2</t>
  </si>
  <si>
    <t>Rolsteiger op/afbouw/huur in dagen</t>
  </si>
  <si>
    <t>Hoogwerker op/afbouw/huur in dagen</t>
  </si>
  <si>
    <t>V1-2-A</t>
  </si>
  <si>
    <t>Red cedar Zweeds rabat met isolatie PIR  Rc 4,70</t>
  </si>
  <si>
    <t xml:space="preserve">steigerwerk </t>
  </si>
  <si>
    <t xml:space="preserve">zie onderbouwing bkw </t>
  </si>
  <si>
    <t>Verwijderen metselwerkwanden buiten (halfsteens)</t>
  </si>
  <si>
    <t xml:space="preserve">incl. afvoeren en containerkosten </t>
  </si>
  <si>
    <t>PE-folie</t>
  </si>
  <si>
    <t xml:space="preserve">PE-folie </t>
  </si>
  <si>
    <t xml:space="preserve">Stijl en regelwerk 38x120 mm h.o.h. 500 mm (verduurz.) </t>
  </si>
  <si>
    <t xml:space="preserve">grondwerk en bestrating/terrein </t>
  </si>
  <si>
    <t>Recticel Eurowall 1200x600x95 mm, PIR Spouwplaat RC 4,7</t>
  </si>
  <si>
    <t xml:space="preserve">Dampdoorlatende  folie </t>
  </si>
  <si>
    <t>``</t>
  </si>
  <si>
    <t>Tengels 22x50 mm (t.b.v. ventilatie)</t>
  </si>
  <si>
    <t>Verduurzamen tengels</t>
  </si>
  <si>
    <t>Zweeds rabat western red cedar 193mm (176 mm werkend)</t>
  </si>
  <si>
    <t>Afwerking hoeken, neggekanten e.d.</t>
  </si>
  <si>
    <t xml:space="preserve">bevestigingsmiddelen RVS </t>
  </si>
  <si>
    <t>V1-2-B</t>
  </si>
  <si>
    <t>Rockpanel met isolatie PIR  Rc 4,70</t>
  </si>
  <si>
    <t>Dampdoorlatende  folie</t>
  </si>
  <si>
    <t xml:space="preserve">Rockpanel plaatmateriaal 8mm </t>
  </si>
  <si>
    <t>Afwerking hoeken, neggekanten</t>
  </si>
  <si>
    <t>V1-2-C</t>
  </si>
  <si>
    <t>Trespa met isolatie PIR  Rc 4,70</t>
  </si>
  <si>
    <t xml:space="preserve">Trespa 8 mm Meteon 1-Z kleur </t>
  </si>
  <si>
    <t>V1-2-D</t>
  </si>
  <si>
    <t>Steenstrips op vezelplaat met isolatie PIR Rc 4,70</t>
  </si>
  <si>
    <t>Vezelcement plaatmateriaal met steenstrips, schroeven &amp; lijm</t>
  </si>
  <si>
    <t xml:space="preserve">Voegwerk + specie (standaard) </t>
  </si>
  <si>
    <t>V1-2-E</t>
  </si>
  <si>
    <t>Stucwerk met isolatie EPS  Rc 4,70</t>
  </si>
  <si>
    <t>EPS100SE-isolatie dik 100 mm Rc 3,5</t>
  </si>
  <si>
    <t xml:space="preserve">sloop zie maatregel </t>
  </si>
  <si>
    <t xml:space="preserve">EPS100SE-isolatie dik 100 mm Rc 3,5 incl bev middelen </t>
  </si>
  <si>
    <t>stucwerk</t>
  </si>
  <si>
    <t>voorzieningen hoeken, neggekanten e.d.</t>
  </si>
  <si>
    <t>V1-2-X</t>
  </si>
  <si>
    <t xml:space="preserve">Sloop en afvoeren bestaande gevel </t>
  </si>
  <si>
    <t>V1-3-A</t>
  </si>
  <si>
    <t>Voorzetwand vuren regels met isolatie steenwol 90  mm Rc=3,50 ?</t>
  </si>
  <si>
    <t>opmerking:</t>
  </si>
  <si>
    <t>aftimmeren kozijnen en en eventueel nieuwe vensterbanken ?</t>
  </si>
  <si>
    <t>SLS/ CLS 38x89 mm</t>
  </si>
  <si>
    <t>aanbrengen houten ribben, geschroefd</t>
  </si>
  <si>
    <t xml:space="preserve">isolatie in binnenwanden en voorzetwanden d=70/90 mm n.t.b. </t>
  </si>
  <si>
    <t>damp-open / dampdichte folie n.t.b.</t>
  </si>
  <si>
    <t xml:space="preserve">gipsbeplating 4AK 12,5 mm </t>
  </si>
  <si>
    <t xml:space="preserve">bevestigingsmiddelen en afdichtingen </t>
  </si>
  <si>
    <t xml:space="preserve">excl. </t>
  </si>
  <si>
    <t xml:space="preserve">Aanbrengen stucwerk bij gipsplaat (afwerkings gereed) </t>
  </si>
  <si>
    <t>V1-3-B</t>
  </si>
  <si>
    <t>Voorzetwand gipsplaat met isolatie (metal stud). steenwol 90  mm Rc=3,50 ?</t>
  </si>
  <si>
    <t>Opmerking: ms voorzetwand met isolatie</t>
  </si>
  <si>
    <t xml:space="preserve">Gyproc 4AK gipskartonplaat 12,5 mm </t>
  </si>
  <si>
    <t>Gyp frame U-profiel</t>
  </si>
  <si>
    <t>Gyp frame C-profiel</t>
  </si>
  <si>
    <t>bevestigingsmiddelen</t>
  </si>
  <si>
    <t>Plaatsen ms-voorzetwand</t>
  </si>
  <si>
    <t>V1-3-</t>
  </si>
  <si>
    <t xml:space="preserve">isolatie Rc waarden ?  harde persing ?   isolatie Vlas ? e.d. </t>
  </si>
  <si>
    <t>V1-3-X</t>
  </si>
  <si>
    <t xml:space="preserve">Sloop en afvoeren bestaande voorzetwand </t>
  </si>
  <si>
    <t xml:space="preserve">Vensterbanken </t>
  </si>
  <si>
    <t xml:space="preserve">Neggen betimmering </t>
  </si>
  <si>
    <t>V2-1-A</t>
  </si>
  <si>
    <t xml:space="preserve">V2 </t>
  </si>
  <si>
    <t xml:space="preserve">uitnemen deur  </t>
  </si>
  <si>
    <t xml:space="preserve">Blauw nog controleren en na controle zwart maken </t>
  </si>
  <si>
    <t>Tijdelijke afdichting</t>
  </si>
  <si>
    <t xml:space="preserve">nieuwe geisoleerde achterdeur  </t>
  </si>
  <si>
    <t>Beglazing HR ++</t>
  </si>
  <si>
    <t xml:space="preserve">Hang en sluitwerk </t>
  </si>
  <si>
    <t xml:space="preserve">aanpassen kozijn </t>
  </si>
  <si>
    <t xml:space="preserve">schilderwerk kozijn en dr  </t>
  </si>
  <si>
    <t xml:space="preserve">exc </t>
  </si>
  <si>
    <t>exc</t>
  </si>
  <si>
    <t>V2-1-B</t>
  </si>
  <si>
    <t xml:space="preserve">nieuwe geisoleerde voordeur  </t>
  </si>
  <si>
    <t>V2-1-C</t>
  </si>
  <si>
    <t xml:space="preserve">Vervangen buitendeur in kunststof / alum. kozijn </t>
  </si>
  <si>
    <t xml:space="preserve">nieuwe geisoleerde deur  </t>
  </si>
  <si>
    <t xml:space="preserve">incl </t>
  </si>
  <si>
    <t>V2-1-X</t>
  </si>
  <si>
    <t>Bijkomende kosten</t>
  </si>
  <si>
    <t xml:space="preserve">opmerking: m1 per onderdeel invullen !!!! </t>
  </si>
  <si>
    <t>Verwijderen aftimmeringen rondom</t>
  </si>
  <si>
    <t>Nieuwe aftimmering rondom + negge</t>
  </si>
  <si>
    <t>Schilderen aftimmering</t>
  </si>
  <si>
    <t>Kitwerk</t>
  </si>
  <si>
    <t xml:space="preserve">Vensterbank </t>
  </si>
  <si>
    <t>Waterslag</t>
  </si>
  <si>
    <t>V2-2-A</t>
  </si>
  <si>
    <t>Vervangen (sandwich)paneel dik 50 mm Rc=3,5 in houten kozijn</t>
  </si>
  <si>
    <t xml:space="preserve">prijs per m2 </t>
  </si>
  <si>
    <t xml:space="preserve">opmerking: afmeting 1500x500 mm </t>
  </si>
  <si>
    <t>deelprijs/m²</t>
  </si>
  <si>
    <t xml:space="preserve">uitnemen paneel </t>
  </si>
  <si>
    <t xml:space="preserve">nieuwe geisoleerde paneel </t>
  </si>
  <si>
    <t xml:space="preserve">afkitten en nieuwe glaslatten </t>
  </si>
  <si>
    <t xml:space="preserve">excl </t>
  </si>
  <si>
    <t>V2-2-B</t>
  </si>
  <si>
    <t>Vervangen (sandwich)paneel dik 50 mm Rc=3,5  in kunststof / alum. kozijn ?</t>
  </si>
  <si>
    <t xml:space="preserve">nvt </t>
  </si>
  <si>
    <t>V2-2-X</t>
  </si>
  <si>
    <t xml:space="preserve">opmerking: zelf m1 invullen </t>
  </si>
  <si>
    <t xml:space="preserve">Aanpassen sponning  </t>
  </si>
  <si>
    <t xml:space="preserve">grondverf </t>
  </si>
  <si>
    <t>V2-3-A</t>
  </si>
  <si>
    <t>Vervangen glas door HR++ glas in houten kozijn</t>
  </si>
  <si>
    <t xml:space="preserve">opmerking: berekening van ± 2x2,5 m </t>
  </si>
  <si>
    <t xml:space="preserve">Verwijderen bestaande beglazing  </t>
  </si>
  <si>
    <t xml:space="preserve">opschonen </t>
  </si>
  <si>
    <t xml:space="preserve">Beglazing HR ++  </t>
  </si>
  <si>
    <t xml:space="preserve">Nieuwe glaslatten </t>
  </si>
  <si>
    <t xml:space="preserve">glaslat/waterslag </t>
  </si>
  <si>
    <t xml:space="preserve">Schilderen kozijnen en nieuwe glaslatten </t>
  </si>
  <si>
    <t>V2-3-B</t>
  </si>
  <si>
    <t>Vervangen glas door HR++ glas in kunststof / alum. kozijn ?</t>
  </si>
  <si>
    <t xml:space="preserve">opmerking: berekening voor kozijn van ± 2x2,5 m </t>
  </si>
  <si>
    <t>nvt</t>
  </si>
  <si>
    <t>V2-3-X</t>
  </si>
  <si>
    <t xml:space="preserve">Alu waterslag tot 150mm </t>
  </si>
  <si>
    <t>V2-4-A</t>
  </si>
  <si>
    <t xml:space="preserve">opschonen sponning  </t>
  </si>
  <si>
    <t xml:space="preserve">Beglazing HR +++    </t>
  </si>
  <si>
    <t>V2-4-B</t>
  </si>
  <si>
    <t>V2-4-X</t>
  </si>
  <si>
    <t>V2-5-A</t>
  </si>
  <si>
    <t xml:space="preserve">Voor- of achterzetbeglazing  Isolatieglas 14mm (4-6-4)  met houten profiel rondom </t>
  </si>
  <si>
    <t>Type glas</t>
  </si>
  <si>
    <t>Enkelglas 4mm</t>
  </si>
  <si>
    <t xml:space="preserve">opmerking: berekening voor raam  van ± 1200 x 1850 mm </t>
  </si>
  <si>
    <t>Breedte in mm (B)</t>
  </si>
  <si>
    <t xml:space="preserve">Isolatieglas 14mm (4-6-4)  incl profiel rondom </t>
  </si>
  <si>
    <t>Hoogte in mm (H)</t>
  </si>
  <si>
    <t xml:space="preserve">bevestings middel schroeven incl voorboren </t>
  </si>
  <si>
    <t>Warmtewerende raamfolie TRF-W100</t>
  </si>
  <si>
    <t>Nee</t>
  </si>
  <si>
    <t>V2-5-B</t>
  </si>
  <si>
    <t xml:space="preserve">Voor- of achterzetbeglazing  Isolatieglas 14mm (4-6-4)  met aluminium profiel rondom </t>
  </si>
  <si>
    <t>Oppervlakte (m²)</t>
  </si>
  <si>
    <t>2.16</t>
  </si>
  <si>
    <t>Gewicht (kg) ca.</t>
  </si>
  <si>
    <t xml:space="preserve">bevestings middel schroeven incl voor boren </t>
  </si>
  <si>
    <t>21.6</t>
  </si>
  <si>
    <t>Profielen voorboren</t>
  </si>
  <si>
    <t>Ja, rondom (standaard)</t>
  </si>
  <si>
    <t>V2-5-X</t>
  </si>
  <si>
    <t>V2-6-A</t>
  </si>
  <si>
    <t>V2-6-B</t>
  </si>
  <si>
    <t xml:space="preserve">opschonen sponning  let op stopverf </t>
  </si>
  <si>
    <t xml:space="preserve">opnieuw stoppen met stopverf </t>
  </si>
  <si>
    <t>V2-6-X</t>
  </si>
  <si>
    <t>V2-7-A</t>
  </si>
  <si>
    <t>Vervangen glas door  vacuümglas in houten kozijn</t>
  </si>
  <si>
    <t>V2-7-B</t>
  </si>
  <si>
    <t>Vervangen glas door  vacuümglas in kunststof / alum. kozijn ?</t>
  </si>
  <si>
    <t>vacuümglas</t>
  </si>
  <si>
    <t>V2-7-X</t>
  </si>
  <si>
    <t xml:space="preserve">tot hier  29-03-2025 </t>
  </si>
  <si>
    <t xml:space="preserve">asbest sanering bij stopverf ?? </t>
  </si>
  <si>
    <t xml:space="preserve">V3 </t>
  </si>
  <si>
    <t>V3-1-X</t>
  </si>
  <si>
    <t>V3-2-A</t>
  </si>
  <si>
    <t>V3-2-X</t>
  </si>
  <si>
    <t xml:space="preserve">V4 </t>
  </si>
  <si>
    <t>V4-1-X</t>
  </si>
  <si>
    <t>V4-2-A</t>
  </si>
  <si>
    <t>V4-2-B</t>
  </si>
  <si>
    <t>V4-2-X</t>
  </si>
  <si>
    <t>V3-3-A</t>
  </si>
  <si>
    <t>V3-3-B</t>
  </si>
  <si>
    <t>V3-3-X</t>
  </si>
  <si>
    <t>V4-4-A</t>
  </si>
  <si>
    <t>V4-4-B</t>
  </si>
  <si>
    <t>V4-4-X</t>
  </si>
  <si>
    <t xml:space="preserve">V5 </t>
  </si>
  <si>
    <t>V5-1-A</t>
  </si>
  <si>
    <t>Vervangen ventilatierooster in houten kozijn</t>
  </si>
  <si>
    <t>m1</t>
  </si>
  <si>
    <t>V5-1-B</t>
  </si>
  <si>
    <t>Vervangen ventilatierooster in kunststof / alum. Kozijn</t>
  </si>
  <si>
    <t>V5-1-X</t>
  </si>
  <si>
    <t>V5-2-A</t>
  </si>
  <si>
    <t>Optie A ?</t>
  </si>
  <si>
    <t>V5-2-B</t>
  </si>
  <si>
    <t>Optie B ?</t>
  </si>
  <si>
    <t>V5-2-X</t>
  </si>
  <si>
    <t>V5-3-A</t>
  </si>
  <si>
    <t>V5-3-B</t>
  </si>
  <si>
    <t>V5-3-X</t>
  </si>
  <si>
    <t>V5-4-A</t>
  </si>
  <si>
    <t>V5-4-B</t>
  </si>
  <si>
    <t>V5-4-X</t>
  </si>
  <si>
    <t xml:space="preserve">V6 </t>
  </si>
  <si>
    <t>V6-1-A</t>
  </si>
  <si>
    <t>Kierdichting bij muurplaten</t>
  </si>
  <si>
    <t>V6-1-B</t>
  </si>
  <si>
    <t>Kierdichting bij vloerranden</t>
  </si>
  <si>
    <t>V6-1-C</t>
  </si>
  <si>
    <t>Kierdichting bij buitenkozijnen</t>
  </si>
  <si>
    <t>V6-1-X</t>
  </si>
  <si>
    <t>PIR 2-zijdig Aluminium 1200x600x80mm Rd:3.65</t>
  </si>
  <si>
    <t>Knauf Naturoll 035 235 mm Rc &gt; 4,70</t>
  </si>
  <si>
    <t>EPS100SE-isolatie dik 170 mm Rc &gt; 4,70 (t.b.v. gevelstuc)</t>
  </si>
  <si>
    <t>Folie en isolatie EPS 140 mm Rc &gt; 3,70 (t.b.v. betonvloer)</t>
  </si>
  <si>
    <t xml:space="preserve">Eurothane silver 142mm Rd = 6,45 </t>
  </si>
  <si>
    <t>Kingspan Therma TR26 FM 142 mm Rd =6,45</t>
  </si>
  <si>
    <t>Steenwolisolatie 200 mm rockwool Sonobase Rc 4,70</t>
  </si>
  <si>
    <t>afschot isolatie  plat dak Rc 3,0/3,5</t>
  </si>
  <si>
    <t>afschot isolatie  plat dak Rc 6,45</t>
  </si>
  <si>
    <t>Kooltherm K12 D Plaat 1200x600x50mm</t>
  </si>
  <si>
    <t>Naturoll 037 5600x580x140mm Rd:3.75</t>
  </si>
  <si>
    <t xml:space="preserve">Isolatie onder dekvloer  PIR 22 mm </t>
  </si>
  <si>
    <t xml:space="preserve">Isovlas PL isolatieplaat 1200x600x140mm Rd:3.68 </t>
  </si>
  <si>
    <t>Dampremmende laag</t>
  </si>
  <si>
    <t>Tweelaagse bedekking Wedeflex of gelijkwaardig</t>
  </si>
  <si>
    <t>Randstroken</t>
  </si>
  <si>
    <t>Inplakken doorvoeren</t>
  </si>
  <si>
    <t>Aluminium daktrim type ....</t>
  </si>
  <si>
    <t>Plakplaat aluminium t.b.v. HWA leveren &amp; monteren</t>
  </si>
  <si>
    <t>Noodoverstorten leveren &amp; monteren</t>
  </si>
  <si>
    <t>Zagen pannen</t>
  </si>
  <si>
    <t>Verwijderen aftimmering</t>
  </si>
  <si>
    <t>Verwijderen en herleggen pannen</t>
  </si>
  <si>
    <t>m³</t>
  </si>
  <si>
    <t xml:space="preserve">isolatie </t>
  </si>
  <si>
    <t xml:space="preserve">Uittrekstaten </t>
  </si>
  <si>
    <t xml:space="preserve">BVO e.d. </t>
  </si>
  <si>
    <t>bouwlaag</t>
  </si>
  <si>
    <t>aantal</t>
  </si>
  <si>
    <t>breedte</t>
  </si>
  <si>
    <t>lengte</t>
  </si>
  <si>
    <t>hoogte</t>
  </si>
  <si>
    <t>opp</t>
  </si>
  <si>
    <t>inhoud</t>
  </si>
  <si>
    <t>plafond</t>
  </si>
  <si>
    <t>wand</t>
  </si>
  <si>
    <t>vloer</t>
  </si>
  <si>
    <t>kelder</t>
  </si>
  <si>
    <t>maatregel</t>
  </si>
  <si>
    <t>ruimte</t>
  </si>
  <si>
    <t>omtrek</t>
  </si>
  <si>
    <t>opv m2</t>
  </si>
  <si>
    <t>systeemplafond</t>
  </si>
  <si>
    <t>gips</t>
  </si>
  <si>
    <t>toeslag tussen balk</t>
  </si>
  <si>
    <t>toeslag schuurwerk</t>
  </si>
  <si>
    <t>beton spack</t>
  </si>
  <si>
    <t>schrootjes</t>
  </si>
  <si>
    <t>geen</t>
  </si>
  <si>
    <t>anders</t>
  </si>
  <si>
    <t>behang</t>
  </si>
  <si>
    <t>sauswerk</t>
  </si>
  <si>
    <t>tegel</t>
  </si>
  <si>
    <t>betimmering (lambrisering)</t>
  </si>
  <si>
    <t>plint</t>
  </si>
  <si>
    <t>knieschotten</t>
  </si>
  <si>
    <t>Vinyl</t>
  </si>
  <si>
    <t>Marmoleum</t>
  </si>
  <si>
    <t>vloerbedekking</t>
  </si>
  <si>
    <t>laminaat</t>
  </si>
  <si>
    <t>Parket</t>
  </si>
  <si>
    <t>Tegels</t>
  </si>
  <si>
    <t>Cement dekvloer</t>
  </si>
  <si>
    <t>begane grond</t>
  </si>
  <si>
    <t>1é verdieping</t>
  </si>
  <si>
    <t>BBO ►</t>
  </si>
  <si>
    <t xml:space="preserve">inhoud altijd controleren (bij schuine daken corrigeren) </t>
  </si>
  <si>
    <t>2é verdieping</t>
  </si>
  <si>
    <t>3é verdieping</t>
  </si>
  <si>
    <t xml:space="preserve">indien meer verdiepingen dan toevoegen </t>
  </si>
  <si>
    <t>zolder</t>
  </si>
  <si>
    <t xml:space="preserve">Totaal  BVO </t>
  </si>
  <si>
    <t xml:space="preserve">Totaal inhoud </t>
  </si>
  <si>
    <t xml:space="preserve">gem. verdiepingshoogte </t>
  </si>
  <si>
    <t xml:space="preserve">totaal </t>
  </si>
  <si>
    <t>gevels en kozijnen</t>
  </si>
  <si>
    <t>omschrijving</t>
  </si>
  <si>
    <t xml:space="preserve">(gem.)hoogte </t>
  </si>
  <si>
    <t>tot. lengte</t>
  </si>
  <si>
    <t>oppervl.</t>
  </si>
  <si>
    <t>driezijdig</t>
  </si>
  <si>
    <t>Afmetingen gevels en kozijnen</t>
  </si>
  <si>
    <t xml:space="preserve">Gevels bruto </t>
  </si>
  <si>
    <t xml:space="preserve">Kozijnen bruto </t>
  </si>
  <si>
    <t>Netto gevel</t>
  </si>
  <si>
    <t>tol. lengte</t>
  </si>
  <si>
    <t>oppervlak</t>
  </si>
  <si>
    <t>3 zijdig</t>
  </si>
  <si>
    <t>bruto dakoppervlak</t>
  </si>
  <si>
    <t xml:space="preserve">dak openingen/sparingen/dakkapellen </t>
  </si>
  <si>
    <t xml:space="preserve">bruto binnenwanden </t>
  </si>
  <si>
    <t xml:space="preserve">Verder zelf eventueel uittrekstaten maken en koppelen aan afwerking e.d. </t>
  </si>
  <si>
    <t xml:space="preserve">kg </t>
  </si>
  <si>
    <t>hnd</t>
  </si>
  <si>
    <t>OSB/3 D=   9 mm</t>
  </si>
  <si>
    <t>OSB/3 D=   11 mm</t>
  </si>
  <si>
    <t>OSB/3 D=   12 mm</t>
  </si>
  <si>
    <t>OSB/3 D=   15 mm</t>
  </si>
  <si>
    <t>OSB/3 D=   18 mm</t>
  </si>
  <si>
    <t xml:space="preserve">OSB/3 D=   18+ mm </t>
  </si>
  <si>
    <t>opmerking; OSB o.g.  of gelijkwaardig)</t>
  </si>
  <si>
    <t>spaanplaatschroeven 4x40 mm 10st/m²</t>
  </si>
  <si>
    <t>18mm OSB o.g.  incl. 10% verlies</t>
  </si>
  <si>
    <t>beton C28/35 XC1/C3, spramex incl. verlies 10%</t>
  </si>
  <si>
    <t xml:space="preserve">FRP-strips ingefreesd en ingebed met lijm + glasvezelmesh (prijs O.A.) </t>
  </si>
  <si>
    <t xml:space="preserve">46x156 mm </t>
  </si>
  <si>
    <t>50x150 mm</t>
  </si>
  <si>
    <t>50x200 mm</t>
  </si>
  <si>
    <t>63x160 mm</t>
  </si>
  <si>
    <t>75x150 mm</t>
  </si>
  <si>
    <t>75x175 mm</t>
  </si>
  <si>
    <t>75x200 mm</t>
  </si>
  <si>
    <t>75x225 mm</t>
  </si>
  <si>
    <t>75x250 mm</t>
  </si>
  <si>
    <t>75x275 mm</t>
  </si>
  <si>
    <t>100x200 mm</t>
  </si>
  <si>
    <t>100x225 mm</t>
  </si>
  <si>
    <t>100x250 mm</t>
  </si>
  <si>
    <t xml:space="preserve">koolstofvezelmesh </t>
  </si>
  <si>
    <t xml:space="preserve">beton C20/25 incl. verlies </t>
  </si>
  <si>
    <t>rondhout Ø16/18 geschild</t>
  </si>
  <si>
    <t>rondhout Ø14cm gefreesd</t>
  </si>
  <si>
    <t xml:space="preserve">Verwijderen buitenkozijnen </t>
  </si>
  <si>
    <t>Verwijderen bestaand dakraam</t>
  </si>
  <si>
    <t>Aanpassen opening</t>
  </si>
  <si>
    <t>Zweeds rabat western red cedar 144 mm (129mm werkend)</t>
  </si>
  <si>
    <t>Zweeds rabat western red cedar 193 mm (176mm werkend)</t>
  </si>
  <si>
    <t>Stelkozijn</t>
  </si>
  <si>
    <t>inc</t>
  </si>
  <si>
    <t>Nieuwe aftimmering rondom</t>
  </si>
  <si>
    <t xml:space="preserve">dampopen / dampdoorlatend folie's </t>
  </si>
  <si>
    <t xml:space="preserve">aanbrengen OSB o.g.  </t>
  </si>
  <si>
    <t>Trap met boven kwart vuren (open)</t>
  </si>
  <si>
    <t>Trap met onder- / bovenkwart vuren (open)</t>
  </si>
  <si>
    <t>Rechte trap vuren (open)</t>
  </si>
  <si>
    <t>Wenteltrap staal met hardhouten treden</t>
  </si>
  <si>
    <t xml:space="preserve">Toeslag  hardhout  </t>
  </si>
  <si>
    <t>Leuningen beuken</t>
  </si>
  <si>
    <t>Leuningen mahonie</t>
  </si>
  <si>
    <t>Balustraden vuren</t>
  </si>
  <si>
    <t>Balustraden hardhout</t>
  </si>
  <si>
    <t>Gyproc wapeningsband</t>
  </si>
  <si>
    <t>Gyproc jointfiller</t>
  </si>
  <si>
    <t>Gyproc jointfinisher</t>
  </si>
  <si>
    <t>Gyproc diepgrond</t>
  </si>
  <si>
    <t>Ja</t>
  </si>
  <si>
    <t>Eemsdelta</t>
  </si>
  <si>
    <t>Groningen</t>
  </si>
  <si>
    <t>Het Hogeland</t>
  </si>
  <si>
    <t>Midden-Groningen</t>
  </si>
  <si>
    <t>Oldambt</t>
  </si>
  <si>
    <t>Pekela</t>
  </si>
  <si>
    <t>Stadskanaal</t>
  </si>
  <si>
    <t>Veendam</t>
  </si>
  <si>
    <t>Westerkwartier</t>
  </si>
  <si>
    <t>Westerwolde</t>
  </si>
  <si>
    <t>stappen aanpassen prijs lijst</t>
  </si>
  <si>
    <t>A-2</t>
  </si>
  <si>
    <t>(1)</t>
  </si>
  <si>
    <r>
      <t xml:space="preserve">De % moet je voor elk onderdeel </t>
    </r>
    <r>
      <rPr>
        <b/>
        <sz val="8"/>
        <rFont val="Verdana"/>
        <family val="2"/>
      </rPr>
      <t>apart</t>
    </r>
    <r>
      <rPr>
        <sz val="8"/>
        <rFont val="Verdana"/>
        <family val="2"/>
      </rPr>
      <t xml:space="preserve"> aanpassen. Dus de % stijging voor OSB kan anders zijn als voor regelwerk</t>
    </r>
  </si>
  <si>
    <t>A-3</t>
  </si>
  <si>
    <r>
      <t xml:space="preserve">materiaal prijs indien gekoppeld dan aangegeven met  </t>
    </r>
    <r>
      <rPr>
        <b/>
        <sz val="8"/>
        <color rgb="FF0000CC"/>
        <rFont val="Verdana"/>
        <family val="2"/>
      </rPr>
      <t xml:space="preserve">blauwe  █ </t>
    </r>
    <r>
      <rPr>
        <sz val="8"/>
        <rFont val="Verdana"/>
        <family val="2"/>
      </rPr>
      <t xml:space="preserve"> in kolom A van de onderbouwing </t>
    </r>
  </si>
  <si>
    <t>A-4</t>
  </si>
  <si>
    <t xml:space="preserve">gem prijs </t>
  </si>
  <si>
    <t>A-5</t>
  </si>
  <si>
    <t xml:space="preserve">Materiaal </t>
  </si>
  <si>
    <t>14 april tot - juli 2022</t>
  </si>
  <si>
    <t>A-6</t>
  </si>
  <si>
    <t>extra info</t>
  </si>
  <si>
    <t>A-7</t>
  </si>
  <si>
    <r>
      <t xml:space="preserve">versterkingsplaatmaterialen, </t>
    </r>
    <r>
      <rPr>
        <b/>
        <sz val="8"/>
        <color rgb="FFFF0000"/>
        <rFont val="Verdana"/>
        <family val="2"/>
      </rPr>
      <t>afm. 1.220x2.440 mm</t>
    </r>
  </si>
  <si>
    <t>A-8</t>
  </si>
  <si>
    <t>A-9</t>
  </si>
  <si>
    <t>A-10</t>
  </si>
  <si>
    <t>A-11</t>
  </si>
  <si>
    <t>A-12</t>
  </si>
  <si>
    <t>A-13</t>
  </si>
  <si>
    <t>A-14</t>
  </si>
  <si>
    <t>underlayment D=   18 mm</t>
  </si>
  <si>
    <t>A-15</t>
  </si>
  <si>
    <t>A-16</t>
  </si>
  <si>
    <t xml:space="preserve">interieur </t>
  </si>
  <si>
    <t>A-17</t>
  </si>
  <si>
    <t xml:space="preserve">gerekend bij L3-S </t>
  </si>
  <si>
    <t>Multiplex D=   6 mm</t>
  </si>
  <si>
    <t>A-18</t>
  </si>
  <si>
    <t>Multiplex D=   10 mm</t>
  </si>
  <si>
    <t>A-19</t>
  </si>
  <si>
    <t>Multiplex D=   12 mm</t>
  </si>
  <si>
    <t>A-20</t>
  </si>
  <si>
    <t>Multiplex D=   15 mm</t>
  </si>
  <si>
    <t>A-21</t>
  </si>
  <si>
    <t>Multiplex D=   18 mm</t>
  </si>
  <si>
    <t>A-22</t>
  </si>
  <si>
    <t>A-23</t>
  </si>
  <si>
    <t xml:space="preserve">interieur gegrond   </t>
  </si>
  <si>
    <t>A-24</t>
  </si>
  <si>
    <t>A-25</t>
  </si>
  <si>
    <t>A-26</t>
  </si>
  <si>
    <t>A-27</t>
  </si>
  <si>
    <t>A-28</t>
  </si>
  <si>
    <t>A-29</t>
  </si>
  <si>
    <t xml:space="preserve">exterieur watervast verlijmd </t>
  </si>
  <si>
    <t>A-30</t>
  </si>
  <si>
    <t>A-31</t>
  </si>
  <si>
    <t>A-32</t>
  </si>
  <si>
    <t>A-33</t>
  </si>
  <si>
    <t>A-34</t>
  </si>
  <si>
    <t>A-35</t>
  </si>
  <si>
    <r>
      <t>exterieur garantplex,</t>
    </r>
    <r>
      <rPr>
        <b/>
        <sz val="8"/>
        <color rgb="FFFF0000"/>
        <rFont val="Verdana"/>
        <family val="2"/>
      </rPr>
      <t xml:space="preserve"> 15 jaar gegrond</t>
    </r>
  </si>
  <si>
    <t>A-36</t>
  </si>
  <si>
    <t>A-37</t>
  </si>
  <si>
    <t>A-38</t>
  </si>
  <si>
    <t>A-39</t>
  </si>
  <si>
    <t>A-40</t>
  </si>
  <si>
    <t xml:space="preserve">Regelwerk </t>
  </si>
  <si>
    <t>A-41</t>
  </si>
  <si>
    <t xml:space="preserve">Tengels  </t>
  </si>
  <si>
    <t>11x38 mm</t>
  </si>
  <si>
    <t>A-42</t>
  </si>
  <si>
    <t xml:space="preserve">panlatten </t>
  </si>
  <si>
    <t>22x38 mm</t>
  </si>
  <si>
    <t>A-43</t>
  </si>
  <si>
    <t>22x50 mm</t>
  </si>
  <si>
    <t>A-44</t>
  </si>
  <si>
    <t xml:space="preserve">plafondlatten </t>
  </si>
  <si>
    <t>22x75 mm</t>
  </si>
  <si>
    <t>A-45</t>
  </si>
  <si>
    <t>22x100 mm</t>
  </si>
  <si>
    <t>A-46</t>
  </si>
  <si>
    <t>22x125 mm</t>
  </si>
  <si>
    <t>A-47</t>
  </si>
  <si>
    <t>22x150 mm</t>
  </si>
  <si>
    <t>A-48</t>
  </si>
  <si>
    <t>22x200 mm</t>
  </si>
  <si>
    <t>A-49</t>
  </si>
  <si>
    <t>32x50 mm</t>
  </si>
  <si>
    <t>A-50</t>
  </si>
  <si>
    <t xml:space="preserve">32x75 mm </t>
  </si>
  <si>
    <t>A-51</t>
  </si>
  <si>
    <t>32x100 mm</t>
  </si>
  <si>
    <t>A-52</t>
  </si>
  <si>
    <t>32x125 mm</t>
  </si>
  <si>
    <t>A-53</t>
  </si>
  <si>
    <t>32x150 mm</t>
  </si>
  <si>
    <t>A-54</t>
  </si>
  <si>
    <t>32x200 mm</t>
  </si>
  <si>
    <t>A-55</t>
  </si>
  <si>
    <t xml:space="preserve">50x75 mm </t>
  </si>
  <si>
    <t>A-56</t>
  </si>
  <si>
    <t xml:space="preserve">60x120 mm </t>
  </si>
  <si>
    <t>A-57</t>
  </si>
  <si>
    <t xml:space="preserve">60x 120 mm verduurz. </t>
  </si>
  <si>
    <t>A-58</t>
  </si>
  <si>
    <t xml:space="preserve">70x70 mm </t>
  </si>
  <si>
    <t>A-59</t>
  </si>
  <si>
    <t>A-60</t>
  </si>
  <si>
    <t>SLS / CLS (Regelwerk)</t>
  </si>
  <si>
    <t>A-61</t>
  </si>
  <si>
    <t>38x89 mm</t>
  </si>
  <si>
    <t>A-62</t>
  </si>
  <si>
    <t>38x120 mm</t>
  </si>
  <si>
    <t>A-63</t>
  </si>
  <si>
    <t xml:space="preserve">38x120 mm verduurz. </t>
  </si>
  <si>
    <t>A-64</t>
  </si>
  <si>
    <t>38x140 mm</t>
  </si>
  <si>
    <t>A-65</t>
  </si>
  <si>
    <t>38x170 mm</t>
  </si>
  <si>
    <t>A-66</t>
  </si>
  <si>
    <t>38x184 mm</t>
  </si>
  <si>
    <t>A-67</t>
  </si>
  <si>
    <t>38x235 mm</t>
  </si>
  <si>
    <t>A-68</t>
  </si>
  <si>
    <t>38x285 mm</t>
  </si>
  <si>
    <t>A-69</t>
  </si>
  <si>
    <t>A-70</t>
  </si>
  <si>
    <t xml:space="preserve">Balken 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</si>
  <si>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</si>
  <si>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</si>
  <si>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</si>
  <si>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</si>
  <si>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</si>
  <si>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</si>
  <si>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</si>
  <si>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</si>
  <si>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</si>
  <si>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</si>
  <si>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</si>
  <si>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</si>
  <si>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</si>
  <si>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</si>
  <si>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63x160 mm klossen +-600mm</t>
  </si>
  <si>
    <t>per stuk</t>
  </si>
  <si>
    <t>A-85</t>
  </si>
  <si>
    <t>A-86</t>
  </si>
  <si>
    <t>afbouw plaatmateriaal</t>
  </si>
  <si>
    <t>A-87</t>
  </si>
  <si>
    <t xml:space="preserve">gipsplaat 9,5 mm  RK </t>
  </si>
  <si>
    <t>A-88</t>
  </si>
  <si>
    <t xml:space="preserve">stucplaat: gipsplaat 9,5 mm 2-zijdig AK </t>
  </si>
  <si>
    <t>A-89</t>
  </si>
  <si>
    <t>gipsplaat 12,5 mm RK</t>
  </si>
  <si>
    <t>A-90</t>
  </si>
  <si>
    <t xml:space="preserve">gipsplaat 12,5 mm 4-zijdig AK </t>
  </si>
  <si>
    <t>A-91</t>
  </si>
  <si>
    <t>fermacelplaat 10 mm</t>
  </si>
  <si>
    <t>A-92</t>
  </si>
  <si>
    <t>fermacelplaat 12,5 mm</t>
  </si>
  <si>
    <t>A-93</t>
  </si>
  <si>
    <t>fermacelplaat 15 mm</t>
  </si>
  <si>
    <t>A-94</t>
  </si>
  <si>
    <t xml:space="preserve">Promatect H D= 15 mm </t>
  </si>
  <si>
    <t>A-95</t>
  </si>
  <si>
    <t xml:space="preserve">Promatect H D=18 mm </t>
  </si>
  <si>
    <t>A-96</t>
  </si>
  <si>
    <t xml:space="preserve">Promatect H D= 20 mm </t>
  </si>
  <si>
    <t>A-97</t>
  </si>
  <si>
    <t>Promatect -100 D= 10 mm</t>
  </si>
  <si>
    <t>A-98</t>
  </si>
  <si>
    <t>Promatect -100 D= 12 mm</t>
  </si>
  <si>
    <t>A-99</t>
  </si>
  <si>
    <t>Promatect -100 D= 15 mm</t>
  </si>
  <si>
    <t>A-100</t>
  </si>
  <si>
    <t>Promatect -100 D= 18 mm</t>
  </si>
  <si>
    <t>A-101</t>
  </si>
  <si>
    <t>A-102</t>
  </si>
  <si>
    <t>Plinten wit gegrond  meranti</t>
  </si>
  <si>
    <t>A-103</t>
  </si>
  <si>
    <t xml:space="preserve">9x45 mm </t>
  </si>
  <si>
    <t>A-104</t>
  </si>
  <si>
    <t xml:space="preserve">12x55 mm </t>
  </si>
  <si>
    <t>A-105</t>
  </si>
  <si>
    <t xml:space="preserve">12x70 mm </t>
  </si>
  <si>
    <t>A-106</t>
  </si>
  <si>
    <t xml:space="preserve">12x90 mm </t>
  </si>
  <si>
    <t>A-107</t>
  </si>
  <si>
    <t xml:space="preserve">12x120 mm </t>
  </si>
  <si>
    <t>A-108</t>
  </si>
  <si>
    <t xml:space="preserve">18x120 mm </t>
  </si>
  <si>
    <t>A-109</t>
  </si>
  <si>
    <t>A-110</t>
  </si>
  <si>
    <t xml:space="preserve">Isolatie  &gt; hard &gt; zacht &gt; Rc -waarde 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</si>
  <si>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</si>
  <si>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</si>
  <si>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</si>
  <si>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</si>
  <si>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</si>
  <si>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</si>
  <si>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</si>
  <si>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</si>
  <si>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</si>
  <si>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</si>
  <si>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</si>
  <si>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</si>
  <si>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</si>
  <si>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</si>
  <si>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</si>
  <si>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</si>
  <si>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</si>
  <si>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</si>
  <si>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Buiten plaatmateriaal</t>
  </si>
  <si>
    <t>A-129</t>
  </si>
  <si>
    <t xml:space="preserve">trespa 6 mm Meteon 1-Z kleur  </t>
  </si>
  <si>
    <t>A-130</t>
  </si>
  <si>
    <t xml:space="preserve">trespa 8 mm Meteon 1-Z kleur </t>
  </si>
  <si>
    <t>A-131</t>
  </si>
  <si>
    <t>A-132</t>
  </si>
  <si>
    <t xml:space="preserve">Rockpanel 6 mm kleur  </t>
  </si>
  <si>
    <t>A-133</t>
  </si>
  <si>
    <t xml:space="preserve">Rockpanel 8 mm kleur  </t>
  </si>
  <si>
    <t>A-134</t>
  </si>
  <si>
    <t>A-135</t>
  </si>
  <si>
    <t xml:space="preserve">Geïmpregneerd halfhoutsrabat 22x150mm </t>
  </si>
  <si>
    <t>A-136</t>
  </si>
  <si>
    <t>A-137</t>
  </si>
  <si>
    <t>A-138</t>
  </si>
  <si>
    <t>Zweeds rabat potdekselplank 12/24mm x 195mm</t>
  </si>
  <si>
    <t>A-139</t>
  </si>
  <si>
    <t>schrootdelen grenen (d x b x l) 12 x 110</t>
  </si>
  <si>
    <t>A-140</t>
  </si>
  <si>
    <t xml:space="preserve">Schrootdelen vuren (d x b x l) 16 x 132 </t>
  </si>
  <si>
    <t>A-141</t>
  </si>
  <si>
    <t>A-142</t>
  </si>
  <si>
    <t>Grenen plankenvloer</t>
  </si>
  <si>
    <t>A-143</t>
  </si>
  <si>
    <t>Eiken plankenvloer</t>
  </si>
  <si>
    <t>A-144</t>
  </si>
  <si>
    <t>Kersen plankenvloer</t>
  </si>
  <si>
    <t>A-145</t>
  </si>
  <si>
    <t>Parketvloer</t>
  </si>
  <si>
    <t>A-146</t>
  </si>
  <si>
    <t>A-147</t>
  </si>
  <si>
    <t>Trap</t>
  </si>
  <si>
    <t>A-148</t>
  </si>
  <si>
    <t>Trap met onderkwart vuren (open)</t>
  </si>
  <si>
    <t>A-149</t>
  </si>
  <si>
    <t>A-150</t>
  </si>
  <si>
    <t>A-151</t>
  </si>
  <si>
    <t>A-152</t>
  </si>
  <si>
    <t>A-153</t>
  </si>
  <si>
    <t>A-154</t>
  </si>
  <si>
    <t>A-155</t>
  </si>
  <si>
    <t>A-156</t>
  </si>
  <si>
    <t>A-157</t>
  </si>
  <si>
    <t>A-158</t>
  </si>
  <si>
    <t>Toeslag gesloten trap</t>
  </si>
  <si>
    <t>A-159</t>
  </si>
  <si>
    <t>A-160</t>
  </si>
  <si>
    <t xml:space="preserve">Goten aankoop incl. beugels </t>
  </si>
  <si>
    <t>A-161</t>
  </si>
  <si>
    <t>kunststof mastgoot 180 mm</t>
  </si>
  <si>
    <t>A-162</t>
  </si>
  <si>
    <t>kunststof bakgoot 180 mm</t>
  </si>
  <si>
    <t>A-163</t>
  </si>
  <si>
    <t>zinken mastgoot 200 mm</t>
  </si>
  <si>
    <t>A-164</t>
  </si>
  <si>
    <t>zinken bakgoot 210 mm</t>
  </si>
  <si>
    <t>A-165</t>
  </si>
  <si>
    <t>aluminium mastgoot</t>
  </si>
  <si>
    <t>A-166</t>
  </si>
  <si>
    <t>aluminium bakgoot gezet</t>
  </si>
  <si>
    <t>A-167</t>
  </si>
  <si>
    <t>koper mastgoot 192 mm</t>
  </si>
  <si>
    <t>A-168</t>
  </si>
  <si>
    <t>koper bakgoot gezet</t>
  </si>
  <si>
    <t>A-169</t>
  </si>
  <si>
    <t xml:space="preserve">let op dagprijzen </t>
  </si>
  <si>
    <t xml:space="preserve">staal kokers </t>
  </si>
  <si>
    <t>/kg</t>
  </si>
  <si>
    <t>A-170</t>
  </si>
  <si>
    <t xml:space="preserve">Constructie staal levering </t>
  </si>
  <si>
    <t>A-171</t>
  </si>
  <si>
    <t xml:space="preserve">Wapening lev en aanbrengen </t>
  </si>
  <si>
    <t>A-172</t>
  </si>
  <si>
    <t>A-173</t>
  </si>
  <si>
    <t xml:space="preserve">PE Folie's </t>
  </si>
  <si>
    <t>A-174</t>
  </si>
  <si>
    <t>A-175</t>
  </si>
  <si>
    <t>A-176</t>
  </si>
  <si>
    <t>A-177</t>
  </si>
  <si>
    <t>A-178</t>
  </si>
  <si>
    <t>A-179</t>
  </si>
  <si>
    <t>A-180</t>
  </si>
  <si>
    <t>A-181</t>
  </si>
  <si>
    <t>A-182</t>
  </si>
  <si>
    <t>A-183</t>
  </si>
  <si>
    <t>A-184</t>
  </si>
  <si>
    <t>118+2%</t>
  </si>
  <si>
    <t>A-185</t>
  </si>
  <si>
    <t>A-186</t>
  </si>
  <si>
    <t xml:space="preserve">bovenstaand excl. Tekeningen en berekeningen. </t>
  </si>
  <si>
    <t>A-187</t>
  </si>
  <si>
    <t xml:space="preserve">bovenstaand excl. Afplakken </t>
  </si>
  <si>
    <t>A-188</t>
  </si>
  <si>
    <t xml:space="preserve">Nieuwe prijs Q4  </t>
  </si>
  <si>
    <t xml:space="preserve">L3-L strips per m1  </t>
  </si>
  <si>
    <t>A-189</t>
  </si>
  <si>
    <t>let op dagprijzen</t>
  </si>
  <si>
    <t xml:space="preserve">Staal aankoop HEA UNP IPE </t>
  </si>
  <si>
    <t>A-190</t>
  </si>
  <si>
    <t>stralen + menie</t>
  </si>
  <si>
    <t>A-191</t>
  </si>
  <si>
    <t xml:space="preserve">Staal aankoop Koker profiel  </t>
  </si>
  <si>
    <t>A-192</t>
  </si>
  <si>
    <t>A-193</t>
  </si>
  <si>
    <t>A-194</t>
  </si>
  <si>
    <t>A-195</t>
  </si>
  <si>
    <t>A-196</t>
  </si>
  <si>
    <t>A-197</t>
  </si>
  <si>
    <t xml:space="preserve">kleine betonpomp (pompmixer) </t>
  </si>
  <si>
    <t>A-198</t>
  </si>
  <si>
    <t>A-199</t>
  </si>
  <si>
    <t>PBS (aankoop door leverancier -Gaval)</t>
  </si>
  <si>
    <t>A-200</t>
  </si>
  <si>
    <t xml:space="preserve">Multiplex naaldhout  18 mm </t>
  </si>
  <si>
    <t>A-201</t>
  </si>
  <si>
    <t>Multiplex naaldhout  18 mm strook 600 mm</t>
  </si>
  <si>
    <t>A-202</t>
  </si>
  <si>
    <t>A-203</t>
  </si>
  <si>
    <t xml:space="preserve">Multiplex Berken BB/BB  24 mm </t>
  </si>
  <si>
    <t>A-204</t>
  </si>
  <si>
    <t xml:space="preserve">Multiplex Berken BB/BB  30 mm </t>
  </si>
  <si>
    <t>A-205</t>
  </si>
  <si>
    <t>A-206</t>
  </si>
  <si>
    <t>A-207</t>
  </si>
  <si>
    <t xml:space="preserve">(E) </t>
  </si>
  <si>
    <t>nieuw Q1 2025</t>
  </si>
  <si>
    <t>A-208</t>
  </si>
  <si>
    <t>(E)</t>
  </si>
  <si>
    <t>A-209</t>
  </si>
  <si>
    <t>A-210</t>
  </si>
  <si>
    <t>A-211</t>
  </si>
  <si>
    <t>A-212</t>
  </si>
  <si>
    <t>A-213</t>
  </si>
  <si>
    <t>A-214</t>
  </si>
  <si>
    <t>A-215</t>
  </si>
  <si>
    <t>gemeente:</t>
  </si>
  <si>
    <t>nr</t>
  </si>
  <si>
    <t>Keuzelijst</t>
  </si>
  <si>
    <t>Aalsum</t>
  </si>
  <si>
    <t>Appingedam</t>
  </si>
  <si>
    <t>Achterdiep</t>
  </si>
  <si>
    <t>Bedum</t>
  </si>
  <si>
    <t>Achter-Thesinge</t>
  </si>
  <si>
    <t>Adorp</t>
  </si>
  <si>
    <t>Delfzijl</t>
  </si>
  <si>
    <t>Aduard</t>
  </si>
  <si>
    <t>Aduarderzijl</t>
  </si>
  <si>
    <t>Agodorp</t>
  </si>
  <si>
    <t>Haren</t>
  </si>
  <si>
    <t>Alinghuizen</t>
  </si>
  <si>
    <t>Allersma</t>
  </si>
  <si>
    <t>Alteveer (ged)</t>
  </si>
  <si>
    <t>Amsweer</t>
  </si>
  <si>
    <t>Ten Boer</t>
  </si>
  <si>
    <t>Arwerd</t>
  </si>
  <si>
    <t>Baamsum</t>
  </si>
  <si>
    <t>Baflo</t>
  </si>
  <si>
    <t>Winsum</t>
  </si>
  <si>
    <t>Balmahuizen</t>
  </si>
  <si>
    <t>Zuidhorn</t>
  </si>
  <si>
    <t>Bareveld (ged)</t>
  </si>
  <si>
    <t>Grootegast</t>
  </si>
  <si>
    <t>Barlage</t>
  </si>
  <si>
    <t>Marum</t>
  </si>
  <si>
    <t>Barnflair</t>
  </si>
  <si>
    <t>Leek</t>
  </si>
  <si>
    <t>Beersterhoogen</t>
  </si>
  <si>
    <t>Beerta</t>
  </si>
  <si>
    <t>Aannemer/Onderaannemer</t>
  </si>
  <si>
    <t>Bellingwolde</t>
  </si>
  <si>
    <t>Beneden Veensloot</t>
  </si>
  <si>
    <t>Beswerd</t>
  </si>
  <si>
    <t>Bethlehem</t>
  </si>
  <si>
    <t>Bierum</t>
  </si>
  <si>
    <t>Biessum</t>
  </si>
  <si>
    <t>Bikkershorn</t>
  </si>
  <si>
    <t>Blauw</t>
  </si>
  <si>
    <t>Blekslage</t>
  </si>
  <si>
    <t>Blijham</t>
  </si>
  <si>
    <t>Blokum</t>
  </si>
  <si>
    <t>Boerakker (ged)</t>
  </si>
  <si>
    <t>Boerenstreek</t>
  </si>
  <si>
    <t>Bolshuizen</t>
  </si>
  <si>
    <t>Booneschans</t>
  </si>
  <si>
    <t>Borgercompagnie (ged)</t>
  </si>
  <si>
    <t>Borgertange</t>
  </si>
  <si>
    <t>Borgerveld</t>
  </si>
  <si>
    <t>Borgsweer</t>
  </si>
  <si>
    <t>Borgweg</t>
  </si>
  <si>
    <t>Bourtange</t>
  </si>
  <si>
    <t>Boven Pekela</t>
  </si>
  <si>
    <t>Boven Veensloot</t>
  </si>
  <si>
    <t>Bovenrijge</t>
  </si>
  <si>
    <t>Bovenstreek</t>
  </si>
  <si>
    <t>Braamberg</t>
  </si>
  <si>
    <t>Breede</t>
  </si>
  <si>
    <t>Brillerij</t>
  </si>
  <si>
    <t>Briltil</t>
  </si>
  <si>
    <t>Broek</t>
  </si>
  <si>
    <t>Bronsveen</t>
  </si>
  <si>
    <t>Burgemeester Beinsdorp</t>
  </si>
  <si>
    <t>Ceresdorp</t>
  </si>
  <si>
    <t>Dallingeweer</t>
  </si>
  <si>
    <t>De Bruil</t>
  </si>
  <si>
    <t>De Bult</t>
  </si>
  <si>
    <t>De Har</t>
  </si>
  <si>
    <t>De Haspel</t>
  </si>
  <si>
    <t>De Holm</t>
  </si>
  <si>
    <t>De Houw</t>
  </si>
  <si>
    <t>De Hunze</t>
  </si>
  <si>
    <t>De Jammer</t>
  </si>
  <si>
    <t>De Jouwer</t>
  </si>
  <si>
    <t>De Knijp</t>
  </si>
  <si>
    <t>De Lethe</t>
  </si>
  <si>
    <t>De Maten</t>
  </si>
  <si>
    <t>De Paauwen</t>
  </si>
  <si>
    <t>De Poffert</t>
  </si>
  <si>
    <t>De Ruigewaard</t>
  </si>
  <si>
    <t>De Snipperij</t>
  </si>
  <si>
    <t>De Streek</t>
  </si>
  <si>
    <t>De Wilp</t>
  </si>
  <si>
    <t>Dekkershuizen</t>
  </si>
  <si>
    <t>Den Andel</t>
  </si>
  <si>
    <t>Den Ham</t>
  </si>
  <si>
    <t>Den Horn</t>
  </si>
  <si>
    <t>Denemarken</t>
  </si>
  <si>
    <t>Diepswal</t>
  </si>
  <si>
    <t>Dijkum</t>
  </si>
  <si>
    <t>Doezum</t>
  </si>
  <si>
    <t>Doodstil</t>
  </si>
  <si>
    <t>Dorkwerd</t>
  </si>
  <si>
    <t>Dorp</t>
  </si>
  <si>
    <t>Douwen</t>
  </si>
  <si>
    <t>Drieborg</t>
  </si>
  <si>
    <t>Duurkenakker</t>
  </si>
  <si>
    <t>Dwarsdiep</t>
  </si>
  <si>
    <t>Eekeburen</t>
  </si>
  <si>
    <t>Eekwerd</t>
  </si>
  <si>
    <t>Eekwerderdraai</t>
  </si>
  <si>
    <t>Eelderwolde (ged)</t>
  </si>
  <si>
    <t>Eenrum</t>
  </si>
  <si>
    <t>Eenum</t>
  </si>
  <si>
    <t>Eexta</t>
  </si>
  <si>
    <t>Ekamp (ged)</t>
  </si>
  <si>
    <t>Electra</t>
  </si>
  <si>
    <t>Elens</t>
  </si>
  <si>
    <t>Ellerhuizen</t>
  </si>
  <si>
    <t>Ellersinghuizen</t>
  </si>
  <si>
    <t>Engelbert</t>
  </si>
  <si>
    <t>Englum</t>
  </si>
  <si>
    <t>Enumatil (ged)</t>
  </si>
  <si>
    <t>Enzelens</t>
  </si>
  <si>
    <t>Eppenhuizen</t>
  </si>
  <si>
    <t>Essen</t>
  </si>
  <si>
    <t>Euvelgunne</t>
  </si>
  <si>
    <t>Ewer</t>
  </si>
  <si>
    <t>Ezinge</t>
  </si>
  <si>
    <t>Faan</t>
  </si>
  <si>
    <t>Farmsum</t>
  </si>
  <si>
    <t>Feerwerd</t>
  </si>
  <si>
    <t>Felland</t>
  </si>
  <si>
    <t>Fiemel</t>
  </si>
  <si>
    <t>Finsterwolde</t>
  </si>
  <si>
    <t>Finsterwolderhamrik</t>
  </si>
  <si>
    <t>Foxham</t>
  </si>
  <si>
    <t>Foxhol</t>
  </si>
  <si>
    <t>Foxholsterbosch</t>
  </si>
  <si>
    <t>Fraamklap</t>
  </si>
  <si>
    <t>Fransum</t>
  </si>
  <si>
    <t>Froombosch</t>
  </si>
  <si>
    <t>Frytum</t>
  </si>
  <si>
    <t>Gaarkeuken</t>
  </si>
  <si>
    <t>Gaarland</t>
  </si>
  <si>
    <t>Ganzedijk</t>
  </si>
  <si>
    <t>Garmerwolde</t>
  </si>
  <si>
    <t>Garnwerd</t>
  </si>
  <si>
    <t>Garrelsweer</t>
  </si>
  <si>
    <t>Garreweer</t>
  </si>
  <si>
    <t>Garsthuizen</t>
  </si>
  <si>
    <t>Geefsweer</t>
  </si>
  <si>
    <t>Glimmen</t>
  </si>
  <si>
    <t>Godlinze</t>
  </si>
  <si>
    <t>Goldhoorn</t>
  </si>
  <si>
    <t>Grijpskerk</t>
  </si>
  <si>
    <t>Grijssloot</t>
  </si>
  <si>
    <t>Groot Maarslag</t>
  </si>
  <si>
    <t>Groot Wetsinge</t>
  </si>
  <si>
    <t>Hanetange</t>
  </si>
  <si>
    <t>Hardeweer</t>
  </si>
  <si>
    <t>Harenermolen</t>
  </si>
  <si>
    <t>Harkstede</t>
  </si>
  <si>
    <t>Harpel</t>
  </si>
  <si>
    <t>Harssens</t>
  </si>
  <si>
    <t>Hasseberg</t>
  </si>
  <si>
    <t>Hebrecht</t>
  </si>
  <si>
    <t>Heereburen</t>
  </si>
  <si>
    <t>Hefswal</t>
  </si>
  <si>
    <t>Heiligerlee</t>
  </si>
  <si>
    <t>Heineburen</t>
  </si>
  <si>
    <t>Hekkum</t>
  </si>
  <si>
    <t>Hellum</t>
  </si>
  <si>
    <t>Helwerd</t>
  </si>
  <si>
    <t>Hemert</t>
  </si>
  <si>
    <t>Het Reidland</t>
  </si>
  <si>
    <t>Heveskes</t>
  </si>
  <si>
    <t>Höchte</t>
  </si>
  <si>
    <t>Hoekje</t>
  </si>
  <si>
    <t>Hoeksmeer</t>
  </si>
  <si>
    <t>Hoetmansmeer</t>
  </si>
  <si>
    <t>Höfte</t>
  </si>
  <si>
    <t>Holte</t>
  </si>
  <si>
    <t>Holwierde</t>
  </si>
  <si>
    <t>Holwinde</t>
  </si>
  <si>
    <t>Honderd</t>
  </si>
  <si>
    <t>Hongerige Wolf</t>
  </si>
  <si>
    <t>Hoogezand</t>
  </si>
  <si>
    <t>Hoogkerk</t>
  </si>
  <si>
    <t>Hoogwatum</t>
  </si>
  <si>
    <t>Hooilandseweg</t>
  </si>
  <si>
    <t>Hoorn</t>
  </si>
  <si>
    <t>Hoornderveen</t>
  </si>
  <si>
    <t>Hoornsedijk</t>
  </si>
  <si>
    <t>Hornhuizen</t>
  </si>
  <si>
    <t>Horsten</t>
  </si>
  <si>
    <t>Houwerzijl</t>
  </si>
  <si>
    <t>Huizinge</t>
  </si>
  <si>
    <t>Jagerswijk</t>
  </si>
  <si>
    <t>Jipsingboermussel</t>
  </si>
  <si>
    <t>Jipsingboertange</t>
  </si>
  <si>
    <t>Jipsinghuizen</t>
  </si>
  <si>
    <t>Jonkersvaart</t>
  </si>
  <si>
    <t>Jukwerd</t>
  </si>
  <si>
    <t>Kaakhorn</t>
  </si>
  <si>
    <t>Kalkwijk</t>
  </si>
  <si>
    <t>Kantens</t>
  </si>
  <si>
    <t>Katershorn</t>
  </si>
  <si>
    <t>Kenwerd</t>
  </si>
  <si>
    <t>Kibbelgaarn (ged)</t>
  </si>
  <si>
    <t>Kiel-Windeweer</t>
  </si>
  <si>
    <t>Klei</t>
  </si>
  <si>
    <t>Klein Garnwerd</t>
  </si>
  <si>
    <t>Klein Harkstede</t>
  </si>
  <si>
    <t>Klein Wetsinge</t>
  </si>
  <si>
    <t>Kleine Huisjes</t>
  </si>
  <si>
    <t>Kleinemeer</t>
  </si>
  <si>
    <t>Klein-Ulsda</t>
  </si>
  <si>
    <t>Kloosterburen</t>
  </si>
  <si>
    <t>Kolham</t>
  </si>
  <si>
    <t>Kolhol</t>
  </si>
  <si>
    <t>Kommerzijl</t>
  </si>
  <si>
    <t>Koningsoord</t>
  </si>
  <si>
    <t>Kopaf</t>
  </si>
  <si>
    <t>Kopstukken</t>
  </si>
  <si>
    <t>Korengarst</t>
  </si>
  <si>
    <t>Korhorn</t>
  </si>
  <si>
    <t>Kornhorn</t>
  </si>
  <si>
    <t>Korte Akkers</t>
  </si>
  <si>
    <t>Kostverloren</t>
  </si>
  <si>
    <t>Koudehoek</t>
  </si>
  <si>
    <t>Krassum</t>
  </si>
  <si>
    <t>Krewerd</t>
  </si>
  <si>
    <t>Kroddeburen</t>
  </si>
  <si>
    <t>Kromme-Elleboog</t>
  </si>
  <si>
    <t>Kropswolde</t>
  </si>
  <si>
    <t>Kruiselwerk</t>
  </si>
  <si>
    <t>Kruisweg</t>
  </si>
  <si>
    <t>Kuzemer</t>
  </si>
  <si>
    <t>Kuzemerbalk</t>
  </si>
  <si>
    <t>Lageland</t>
  </si>
  <si>
    <t>Lageweg</t>
  </si>
  <si>
    <t>Lalleweer</t>
  </si>
  <si>
    <t>Lammerburen</t>
  </si>
  <si>
    <t>Lammerweg</t>
  </si>
  <si>
    <t>Laskwerd</t>
  </si>
  <si>
    <t>Laude</t>
  </si>
  <si>
    <t>Lauderbeetse</t>
  </si>
  <si>
    <t>Laudermarke</t>
  </si>
  <si>
    <t>Lauderzwarteveen</t>
  </si>
  <si>
    <t>Lauwersoog</t>
  </si>
  <si>
    <t>Lauwerzijl</t>
  </si>
  <si>
    <t>Leegkerk</t>
  </si>
  <si>
    <t>Leemdobben</t>
  </si>
  <si>
    <t>Leens</t>
  </si>
  <si>
    <t>Leermens</t>
  </si>
  <si>
    <t>Lellens</t>
  </si>
  <si>
    <t>Lettelbert</t>
  </si>
  <si>
    <t>Loppersum</t>
  </si>
  <si>
    <t>Losdorp</t>
  </si>
  <si>
    <t>Lucaswolde</t>
  </si>
  <si>
    <t>Luddeweer</t>
  </si>
  <si>
    <t>Lula</t>
  </si>
  <si>
    <t>Lutjegast</t>
  </si>
  <si>
    <t>Lutjeloo</t>
  </si>
  <si>
    <t>Lutjerijp</t>
  </si>
  <si>
    <t>Lutjewijtwerd</t>
  </si>
  <si>
    <t>Lutjewolde (ged)</t>
  </si>
  <si>
    <t>Lutjewolde (ged.)</t>
  </si>
  <si>
    <t>Maarhuizen</t>
  </si>
  <si>
    <t>Marsum</t>
  </si>
  <si>
    <t>Martenshoek</t>
  </si>
  <si>
    <t>Matsloot (ged)</t>
  </si>
  <si>
    <t>Meeden</t>
  </si>
  <si>
    <t>Meedhuizen</t>
  </si>
  <si>
    <t>Meerland</t>
  </si>
  <si>
    <t>Meerwijck</t>
  </si>
  <si>
    <t>Mensingeweer</t>
  </si>
  <si>
    <t>Merum</t>
  </si>
  <si>
    <t>Middelbert</t>
  </si>
  <si>
    <t>Middelstum</t>
  </si>
  <si>
    <t>Midwolda</t>
  </si>
  <si>
    <t>Midwolde</t>
  </si>
  <si>
    <t>Modderland</t>
  </si>
  <si>
    <t>Molenrij</t>
  </si>
  <si>
    <t>Molenstreek</t>
  </si>
  <si>
    <t>Morige</t>
  </si>
  <si>
    <t>Munnekemoer</t>
  </si>
  <si>
    <t>Muntendam</t>
  </si>
  <si>
    <t>Mussel</t>
  </si>
  <si>
    <t>Musselkanaal</t>
  </si>
  <si>
    <t>Nansum</t>
  </si>
  <si>
    <t>Napels</t>
  </si>
  <si>
    <t>Niebert</t>
  </si>
  <si>
    <t>Niehove</t>
  </si>
  <si>
    <t>Niekerk</t>
  </si>
  <si>
    <t>Niesoord</t>
  </si>
  <si>
    <t>Nieuw-Beerta</t>
  </si>
  <si>
    <t>Nieuwe Compagnie</t>
  </si>
  <si>
    <t>Nieuwe Pekela</t>
  </si>
  <si>
    <t>Nieuweschans</t>
  </si>
  <si>
    <t>Nieuwklap</t>
  </si>
  <si>
    <t>Nieuwolda</t>
  </si>
  <si>
    <t>Nieuwolda-Oost</t>
  </si>
  <si>
    <t>Nieuw-Scheemda</t>
  </si>
  <si>
    <t>Nieuwstad</t>
  </si>
  <si>
    <t>Nieuw-Statenzijl</t>
  </si>
  <si>
    <t>Niezijl</t>
  </si>
  <si>
    <t>Nijenklooster</t>
  </si>
  <si>
    <t>Nooitgedacht</t>
  </si>
  <si>
    <t>Noordbroek</t>
  </si>
  <si>
    <t>Noordbroeksterhamrik</t>
  </si>
  <si>
    <t>Noorddijk</t>
  </si>
  <si>
    <t>Noorderburen</t>
  </si>
  <si>
    <t>Noorderhoogebrug</t>
  </si>
  <si>
    <t>Noorderland</t>
  </si>
  <si>
    <t>Noordhorn</t>
  </si>
  <si>
    <t>Noordhornerga</t>
  </si>
  <si>
    <t>Noordhornertolhek</t>
  </si>
  <si>
    <t>Noordlaren</t>
  </si>
  <si>
    <t>Noordpolderzijl</t>
  </si>
  <si>
    <t>Noordwijk</t>
  </si>
  <si>
    <t>Noordwolde</t>
  </si>
  <si>
    <t>Nuis</t>
  </si>
  <si>
    <t>Numero Dertien</t>
  </si>
  <si>
    <t>Okswerd</t>
  </si>
  <si>
    <t>Oldehove</t>
  </si>
  <si>
    <t>Oldekerk</t>
  </si>
  <si>
    <t>Oldenklooster</t>
  </si>
  <si>
    <t>Oldenzijl</t>
  </si>
  <si>
    <t>Oldorp</t>
  </si>
  <si>
    <t>Oling</t>
  </si>
  <si>
    <t>Ommelanderwijk</t>
  </si>
  <si>
    <t>Onderdendam</t>
  </si>
  <si>
    <t>Onderwierum</t>
  </si>
  <si>
    <t>Onnen</t>
  </si>
  <si>
    <t>Onstwedde</t>
  </si>
  <si>
    <t>Oomsberg</t>
  </si>
  <si>
    <t>Oosteinde</t>
  </si>
  <si>
    <t>Oostereinde</t>
  </si>
  <si>
    <t>Oosterhoogebrug</t>
  </si>
  <si>
    <t>Oosternieland</t>
  </si>
  <si>
    <t>Oosterwijtwerd</t>
  </si>
  <si>
    <t>Oosterzand</t>
  </si>
  <si>
    <t>Oostindië</t>
  </si>
  <si>
    <t>Oostum</t>
  </si>
  <si>
    <t>Oostwold</t>
  </si>
  <si>
    <t>Oostwolderpolder</t>
  </si>
  <si>
    <t>Opende</t>
  </si>
  <si>
    <t>Opmeeden</t>
  </si>
  <si>
    <t>Opwierde</t>
  </si>
  <si>
    <t>Oterdum (opgeheven)</t>
  </si>
  <si>
    <t>Oude Pekela</t>
  </si>
  <si>
    <t>Oude Roodehaan</t>
  </si>
  <si>
    <t>Oude Statenzijl</t>
  </si>
  <si>
    <t>Oudedijk</t>
  </si>
  <si>
    <t>Oudeschans</t>
  </si>
  <si>
    <t>Oudeschip</t>
  </si>
  <si>
    <t>Oudezijl</t>
  </si>
  <si>
    <t>Over de Dijk</t>
  </si>
  <si>
    <t>Overdiep</t>
  </si>
  <si>
    <t>Overschild</t>
  </si>
  <si>
    <t>Pallert</t>
  </si>
  <si>
    <t>Pasop</t>
  </si>
  <si>
    <t>Paterswolde (ged)</t>
  </si>
  <si>
    <t>Peebos</t>
  </si>
  <si>
    <t>Peizerweg</t>
  </si>
  <si>
    <t>Pieterburen</t>
  </si>
  <si>
    <t>Pieterzijl</t>
  </si>
  <si>
    <t>Poldert</t>
  </si>
  <si>
    <t>Polen</t>
  </si>
  <si>
    <t>Ranum</t>
  </si>
  <si>
    <t>Rasquert</t>
  </si>
  <si>
    <t>Rhederbrug</t>
  </si>
  <si>
    <t>Rhederveld</t>
  </si>
  <si>
    <t>Rijsdam</t>
  </si>
  <si>
    <t>Ripperda</t>
  </si>
  <si>
    <t>Robbenoort</t>
  </si>
  <si>
    <t>Roelage</t>
  </si>
  <si>
    <t>Roodehaan</t>
  </si>
  <si>
    <t>Roodeschool</t>
  </si>
  <si>
    <t>Rottum</t>
  </si>
  <si>
    <t>Rottumeroog</t>
  </si>
  <si>
    <t>Ruigezand</t>
  </si>
  <si>
    <t>Ruischerbrug</t>
  </si>
  <si>
    <t>Ruiten</t>
  </si>
  <si>
    <t>Saaksum</t>
  </si>
  <si>
    <t>Saaxumhuizen</t>
  </si>
  <si>
    <t>Sappemeer</t>
  </si>
  <si>
    <t>Sauwerd</t>
  </si>
  <si>
    <t>Schaapbulten</t>
  </si>
  <si>
    <t>Schaaphok</t>
  </si>
  <si>
    <t>Scharmer</t>
  </si>
  <si>
    <t>Scheemda</t>
  </si>
  <si>
    <t>Scheemdermeer</t>
  </si>
  <si>
    <t>Scheemderzwaag</t>
  </si>
  <si>
    <t>Schildwolde</t>
  </si>
  <si>
    <t>Schilligeham</t>
  </si>
  <si>
    <t>Schotterkamp</t>
  </si>
  <si>
    <t>Schouwen</t>
  </si>
  <si>
    <t>Schouwerzijl</t>
  </si>
  <si>
    <t>Sebaldeburen</t>
  </si>
  <si>
    <t>Sellingen</t>
  </si>
  <si>
    <t>Sellingerbeetse</t>
  </si>
  <si>
    <t>Sellingerzwarteveen</t>
  </si>
  <si>
    <t>Selwerd</t>
  </si>
  <si>
    <t>Siddeburen</t>
  </si>
  <si>
    <t>Sint Annen</t>
  </si>
  <si>
    <t>Sint Annerhuisjes</t>
  </si>
  <si>
    <t>Sint Vitusholt</t>
  </si>
  <si>
    <t>Sintmaheerdt</t>
  </si>
  <si>
    <t>Slaperstil</t>
  </si>
  <si>
    <t>Slegge</t>
  </si>
  <si>
    <t>Slochteren</t>
  </si>
  <si>
    <t>Smeerling</t>
  </si>
  <si>
    <t>Smidshorn</t>
  </si>
  <si>
    <t>Solwerd</t>
  </si>
  <si>
    <t>Spijk</t>
  </si>
  <si>
    <t>Spitsbergen</t>
  </si>
  <si>
    <t>Stakenborg</t>
  </si>
  <si>
    <t>Startenhuizen</t>
  </si>
  <si>
    <t>Stedum</t>
  </si>
  <si>
    <t>Steendam</t>
  </si>
  <si>
    <t>Sterenborg</t>
  </si>
  <si>
    <t>Stitswerd</t>
  </si>
  <si>
    <t>Stootshorn</t>
  </si>
  <si>
    <t>Stork</t>
  </si>
  <si>
    <t>Suttum</t>
  </si>
  <si>
    <t>'t Kret</t>
  </si>
  <si>
    <t>t Lage van de weg</t>
  </si>
  <si>
    <t>'t Schot</t>
  </si>
  <si>
    <t>'t Stort</t>
  </si>
  <si>
    <t>'t Veen</t>
  </si>
  <si>
    <t>'t Waar</t>
  </si>
  <si>
    <t>'t Zandstervoorwerk</t>
  </si>
  <si>
    <t>'t Zandt</t>
  </si>
  <si>
    <t>Ten Post</t>
  </si>
  <si>
    <t>Ter Apel</t>
  </si>
  <si>
    <t>Ter Apelkanaal</t>
  </si>
  <si>
    <t>Ter Borg</t>
  </si>
  <si>
    <t>Ter Haar</t>
  </si>
  <si>
    <t>Ter Laan</t>
  </si>
  <si>
    <t>Ter Maarsch</t>
  </si>
  <si>
    <t>Ter Walslage</t>
  </si>
  <si>
    <t>Ter Wisch</t>
  </si>
  <si>
    <t>Ter Wupping</t>
  </si>
  <si>
    <t>Termunten</t>
  </si>
  <si>
    <t>Termunterzijl</t>
  </si>
  <si>
    <t>Thesinge</t>
  </si>
  <si>
    <t>Tinallinge</t>
  </si>
  <si>
    <t>Tjabbesstreek</t>
  </si>
  <si>
    <t>Tjamsweer</t>
  </si>
  <si>
    <t>Tjuchem</t>
  </si>
  <si>
    <t>Tolbert</t>
  </si>
  <si>
    <t>Toornwerd</t>
  </si>
  <si>
    <t>Topweer</t>
  </si>
  <si>
    <t>Tranendal</t>
  </si>
  <si>
    <t>Tripscompagnie (ged)</t>
  </si>
  <si>
    <t>Tusschenloegen</t>
  </si>
  <si>
    <t>Tussenklappen</t>
  </si>
  <si>
    <t>Tweehuizen</t>
  </si>
  <si>
    <t>Uiteinde</t>
  </si>
  <si>
    <t>Uiterburen</t>
  </si>
  <si>
    <t>Uithuizen</t>
  </si>
  <si>
    <t>Uithuizermeeden</t>
  </si>
  <si>
    <t>Uitwierde</t>
  </si>
  <si>
    <t>Ulrum</t>
  </si>
  <si>
    <t>Ulsda</t>
  </si>
  <si>
    <t>Usquert</t>
  </si>
  <si>
    <t>Valom</t>
  </si>
  <si>
    <t>Veele</t>
  </si>
  <si>
    <t>Veelerveen</t>
  </si>
  <si>
    <t>Veenhuizen</t>
  </si>
  <si>
    <t>Veerste Veldhuis</t>
  </si>
  <si>
    <t>Veldstreek</t>
  </si>
  <si>
    <t>Vierburen</t>
  </si>
  <si>
    <t>Vierhuizen</t>
  </si>
  <si>
    <t>Vierverlaten</t>
  </si>
  <si>
    <t>Visvliet</t>
  </si>
  <si>
    <t>Vlagtwedde</t>
  </si>
  <si>
    <t>Vledderhuizen</t>
  </si>
  <si>
    <t>Vledderveen</t>
  </si>
  <si>
    <t>Vosseberg</t>
  </si>
  <si>
    <t>Vriescheloo</t>
  </si>
  <si>
    <t>Wadwerd</t>
  </si>
  <si>
    <t>Wagenborgen</t>
  </si>
  <si>
    <t>Warffum</t>
  </si>
  <si>
    <t>Warfhuizen</t>
  </si>
  <si>
    <t>Waterhuizen</t>
  </si>
  <si>
    <t>Wedde</t>
  </si>
  <si>
    <t>Wedderheide</t>
  </si>
  <si>
    <t>Wedderveer</t>
  </si>
  <si>
    <t>Weende</t>
  </si>
  <si>
    <t>Weenderveld</t>
  </si>
  <si>
    <t>Wehe-den Hoorn</t>
  </si>
  <si>
    <t>Weite</t>
  </si>
  <si>
    <t>Weiwerd</t>
  </si>
  <si>
    <t>Wessinghuizen</t>
  </si>
  <si>
    <t>Wessingtange</t>
  </si>
  <si>
    <t>Westeind</t>
  </si>
  <si>
    <t>Westerbroek</t>
  </si>
  <si>
    <t>Westerdijkshorn</t>
  </si>
  <si>
    <t>Westeremden</t>
  </si>
  <si>
    <t>Westeremder Voorwerk</t>
  </si>
  <si>
    <t>Westerhorn</t>
  </si>
  <si>
    <t>Westerklooster</t>
  </si>
  <si>
    <t>Westerlee</t>
  </si>
  <si>
    <t>Westernieland</t>
  </si>
  <si>
    <t>Westerwijtwerd</t>
  </si>
  <si>
    <t>Westerwolder-Barlage</t>
  </si>
  <si>
    <t>Westerwolder-Veldhuis</t>
  </si>
  <si>
    <t>Westerzand</t>
  </si>
  <si>
    <t>Wierhuizen</t>
  </si>
  <si>
    <t>Wierum</t>
  </si>
  <si>
    <t>Wierumerschouw (ged)</t>
  </si>
  <si>
    <t>Wildeplaats</t>
  </si>
  <si>
    <t>Wilderhof</t>
  </si>
  <si>
    <t>Wildervank</t>
  </si>
  <si>
    <t>Wildervanksterdallen</t>
  </si>
  <si>
    <t>Willemstad</t>
  </si>
  <si>
    <t>Winneweer (ged)</t>
  </si>
  <si>
    <t>Winschoten</t>
  </si>
  <si>
    <t>Winschoterhoogebrug</t>
  </si>
  <si>
    <t>Wirdum</t>
  </si>
  <si>
    <t>Wirdumerdraai</t>
  </si>
  <si>
    <t>Wittewierum</t>
  </si>
  <si>
    <t>Woldendorp</t>
  </si>
  <si>
    <t>Wolfsbarge</t>
  </si>
  <si>
    <t>Wollingboermarke</t>
  </si>
  <si>
    <t>Wollinghuizen</t>
  </si>
  <si>
    <t>Woltersum</t>
  </si>
  <si>
    <t>Woudbloem</t>
  </si>
  <si>
    <t>Zandberg (ged)</t>
  </si>
  <si>
    <t>Zandeweer</t>
  </si>
  <si>
    <t>Zandstroom</t>
  </si>
  <si>
    <t>Zeerijp</t>
  </si>
  <si>
    <t>Zethuis</t>
  </si>
  <si>
    <t>Zevenhuizen</t>
  </si>
  <si>
    <t>Zijldijk (ged)</t>
  </si>
  <si>
    <t>Zomerdijk</t>
  </si>
  <si>
    <t>Zoutkamp</t>
  </si>
  <si>
    <t>Zuidbroek</t>
  </si>
  <si>
    <t>Zuiderburen</t>
  </si>
  <si>
    <t>Zuiderveen</t>
  </si>
  <si>
    <t>Zuidveld</t>
  </si>
  <si>
    <t>Zuidwending</t>
  </si>
  <si>
    <t>Zuidwolde</t>
  </si>
  <si>
    <t>Zuurdijk</t>
  </si>
  <si>
    <t>incl</t>
  </si>
  <si>
    <t>Bodemfolie (voorkomen vocht en gassen uit de bodem)</t>
  </si>
  <si>
    <t xml:space="preserve">Meetstaten M29 </t>
  </si>
  <si>
    <t>eenh.</t>
  </si>
  <si>
    <t xml:space="preserve">Q2-2025 1 mei </t>
  </si>
  <si>
    <t>let op: moeilijk verkrijgbaar???</t>
  </si>
  <si>
    <t>Nieuwe  kozijn</t>
  </si>
  <si>
    <t>Nieuwe houten kozijn</t>
  </si>
  <si>
    <t>V2-4-C</t>
  </si>
  <si>
    <t>Steigerwerk op/afbouw/huur in m²</t>
  </si>
  <si>
    <t xml:space="preserve">Herstelbestrating en terrein </t>
  </si>
  <si>
    <t>Vervangen glas door monumentenglas  (Klassiek ca 11mm / U=2.0z) in houten kozijn</t>
  </si>
  <si>
    <t>monumentenglas  (Isolatieglas 11mm)</t>
  </si>
  <si>
    <t>Vervangen glas door monumentenglas  ( Klassiek ca 11mm / U=2.0z)  in stalen kozijnen ?</t>
  </si>
  <si>
    <t>V3-2-B</t>
  </si>
  <si>
    <t xml:space="preserve">verwijderen bestaande dakafwerking  </t>
  </si>
  <si>
    <t xml:space="preserve">vervangen opstanden / afdekkers  etc. </t>
  </si>
  <si>
    <t>opmerking: dakvlak 10 m¹ x 5 m¹ = 50 m²</t>
  </si>
  <si>
    <t>Bedekking  PVC gelijkwaardig</t>
  </si>
  <si>
    <t>Bedekking  EPDM gelijkwaardig</t>
  </si>
  <si>
    <t>V4-2-C</t>
  </si>
  <si>
    <t>Vervangen buitendeur (achterdeur)  in houten kozijn</t>
  </si>
  <si>
    <t>Vervangen buitendeur (voordeur)  in houten kozijn</t>
  </si>
  <si>
    <t>Vervangen dakraam afm. 1200x1140 (BxH)</t>
  </si>
  <si>
    <t>Vervangen dakraam afm. ????x???? (BxH)</t>
  </si>
  <si>
    <t>Er zijn mogelijkheden, mits je een goed isolatie bedrijf hebt. Heb hier goede ervaringen mee bij soortgelijke projecten, ook die de veiligheid goed borgen.</t>
  </si>
  <si>
    <t>Dus overlaten aan het energieadvies en zien als een noodzakelijk maatregel?</t>
  </si>
  <si>
    <t>Soms zijn vlieringzolders alleen houten regels met daaronder een plafond. (een constructieve vloer ontbreekt) hoe ga je daar op isoleren (en ook arbeidstechnisch gezien?</t>
  </si>
  <si>
    <t xml:space="preserve">- </t>
  </si>
  <si>
    <t>opmerking: hoge isolatiewaarde</t>
  </si>
  <si>
    <t>dag</t>
  </si>
  <si>
    <t xml:space="preserve">tape en bevestigingsmiddelen </t>
  </si>
  <si>
    <t>Isolatieadvies</t>
  </si>
  <si>
    <t>Gebruikte gegevens:</t>
  </si>
  <si>
    <t>Datum gegevens:</t>
  </si>
  <si>
    <t>Datum raming</t>
  </si>
  <si>
    <t>Kozijnen</t>
  </si>
  <si>
    <t xml:space="preserve">- Onderaan staan de bijkomende kosten die u aan deze maatregelen kunt toevoegen. </t>
  </si>
  <si>
    <t xml:space="preserve"> (financiële) onderbouwing indicatief</t>
  </si>
  <si>
    <t>Bijkomende kosten:</t>
  </si>
  <si>
    <t>Hoogwerker standaard</t>
  </si>
  <si>
    <t>Knip-/snijvoegherstel boorgaten</t>
  </si>
  <si>
    <t>Spouwafscheiders</t>
  </si>
  <si>
    <t>won</t>
  </si>
  <si>
    <t>Rolsteiger bij smalle doorgang woning</t>
  </si>
  <si>
    <t xml:space="preserve">    TOTAAL INCL. BTW </t>
  </si>
  <si>
    <t>BTW 21%</t>
  </si>
  <si>
    <t>Hakken gat in kruipruimte</t>
  </si>
  <si>
    <t>Tijdelijk mangat zagen in houten vloer (geen afwerking)</t>
  </si>
  <si>
    <t>Kruipluik maken inclusief afwerken in houten vloer</t>
  </si>
  <si>
    <t>Toeslag meerwerk t.a.v. leidingwerk</t>
  </si>
  <si>
    <t>- Hieronder staan alle maatregelen die betrekking hebben op de Beglazing en kozijnen.</t>
  </si>
  <si>
    <t xml:space="preserve">- Hieronder staan alle maatregelen die betrekking hebben op de 'Daken'. </t>
  </si>
  <si>
    <t xml:space="preserve">- Hieronder staan alle maatregelen die betrekking hebben op de 'Ventilatie'. </t>
  </si>
  <si>
    <t xml:space="preserve">- Hieronder staan alle maatregelen die betrekking hebben op de 'Kierafdichting'. </t>
  </si>
  <si>
    <t>- Hieronder staan alle maatregelen die betrekking hebben op de 'Spouwmuurisolatie'.</t>
  </si>
  <si>
    <t>- Hieronder staan alle maatregelen die betrekking hebben op de 'Buitengevelisolatie'.</t>
  </si>
  <si>
    <t>- Hieronder staan alle maatregelen die betrekking hebben op de 'Binnengevelisolatie'.</t>
  </si>
  <si>
    <t>opmerking: gesloten cel</t>
  </si>
  <si>
    <t>Dakisolatie -gespoten isolatieschuim dik 115mm Rc=3,5 &lt; 45 m²</t>
  </si>
  <si>
    <t>Dakisolatie -gespoten isolatieschuim dik 115mm Rc=3,5 45- 120 m²</t>
  </si>
  <si>
    <t>Dakisolatie -gespoten isolatieschuim dik 115mm Rc=3,5 &gt; 120 m²</t>
  </si>
  <si>
    <t>Dakisolatie -glaswol deken dik 130mm Rc=3,5 &lt; 45 m²</t>
  </si>
  <si>
    <t>Dakisolatie -glaswol deken dik 130mm  Rc=3,5 45- 120 m²</t>
  </si>
  <si>
    <t>Dakisolatie -glaswol deken dik 130mm  Rc=3,5 &gt; 120 m²</t>
  </si>
  <si>
    <t>Dakisolatie -glaswol ingeblazen dik 130mm Rc=3,5 &lt; 45 m²</t>
  </si>
  <si>
    <t>Dakisolatie -glaswol ingeblazen dik 130mm  Rc=3,5 45- 120 m²</t>
  </si>
  <si>
    <t>Dakisolatie -vlaswol deken dik 140mm Rc=3,5 &lt; 45 m²</t>
  </si>
  <si>
    <t>Dakisolatie -vlaswol deken dik 140mm  Rc=3,5 45- 120 m²</t>
  </si>
  <si>
    <t>Dakisolatie -vlaswol deken dik 140mm  Rc=3,5 &gt; 120 m²</t>
  </si>
  <si>
    <t>Dakisolatie -grasvezel dik 160mm Rc=3,5 &lt; 45 m²</t>
  </si>
  <si>
    <t>Dakisolatie -grasvezel dik 160mm  Rc=3,5 45- 120 m²</t>
  </si>
  <si>
    <t>Dakisolatie -grasvezel dik 160mm  Rc=3,5 &gt; 120 m²</t>
  </si>
  <si>
    <t>opmerking: zachte plaat en biobased</t>
  </si>
  <si>
    <t>opmerking: biobased</t>
  </si>
  <si>
    <t>Dakisolatie -hennepvezel dik 150mm Rc=3,5 &lt; 45 m²</t>
  </si>
  <si>
    <t>Dakisolatie -hennepvezel dik 150mm  Rc=3,5 45- 120 m²</t>
  </si>
  <si>
    <t>Dakisolatie -hennepvezel dik 150mm  Rc=3,5 &gt; 120 m²</t>
  </si>
  <si>
    <t>Dakisolatie -PIR-platen dik 80mm Rc=3,5 &lt; 45 m²</t>
  </si>
  <si>
    <t>Dakisolatie -PIR-platen dik 80mm  Rc=3,5 45- 120 m²</t>
  </si>
  <si>
    <t>Dakisolatie -PIR-platen dik 80mm  Rc=3,5 &gt; 120 m²</t>
  </si>
  <si>
    <t>opmerking: harde plaat</t>
  </si>
  <si>
    <t>Minimum Tarief timmerwerkzaamheden</t>
  </si>
  <si>
    <t>verdere onderbouwing volgt nog</t>
  </si>
  <si>
    <t xml:space="preserve">Aanbrengen isolatie Rc=3,5 op platdak  &amp; EPDM dakbedekking </t>
  </si>
  <si>
    <t xml:space="preserve">Aanbrengen isolatie Rc=3,5 op platdak &amp; PVC dakbedekking </t>
  </si>
  <si>
    <t>Prijzen nog check door Arcadis</t>
  </si>
  <si>
    <t>Opname voor begin werkzaamheden  (altijd van toepassing)</t>
  </si>
  <si>
    <t xml:space="preserve">afronding </t>
  </si>
  <si>
    <t>Aanbrengen isolatie Rc=3,5 op platdak &amp;  Bitumendakbedekking</t>
  </si>
  <si>
    <t xml:space="preserve">©   ABC </t>
  </si>
  <si>
    <t>©  ABC</t>
  </si>
  <si>
    <t>©    ABC</t>
  </si>
  <si>
    <r>
      <rPr>
        <sz val="6"/>
        <color rgb="FF37972D"/>
        <rFont val="Verdana"/>
        <family val="2"/>
      </rPr>
      <t>©</t>
    </r>
    <r>
      <rPr>
        <sz val="5"/>
        <color rgb="FF37972D"/>
        <rFont val="Verdana"/>
        <family val="2"/>
      </rPr>
      <t xml:space="preserve"> ABC</t>
    </r>
  </si>
  <si>
    <t>BTW-tarief</t>
  </si>
  <si>
    <t>- Endoscopisch onderzoek spouw zie isolatieadvies</t>
  </si>
  <si>
    <t>- Hieronder staan alle maatregelen die betrekking hebben op de 'Vloerisolatie'.</t>
  </si>
  <si>
    <t xml:space="preserve">regelwerk </t>
  </si>
  <si>
    <t>V3-2-C</t>
  </si>
  <si>
    <t>TOTAAL  KOSTEN EXCL. BTW</t>
  </si>
  <si>
    <t xml:space="preserve">meest voorkomende </t>
  </si>
  <si>
    <t xml:space="preserve">uurtarief </t>
  </si>
  <si>
    <r>
      <t xml:space="preserve">-  Let op ventilatieroosters boven beglazing opnemen bij </t>
    </r>
    <r>
      <rPr>
        <b/>
        <i/>
        <sz val="8"/>
        <rFont val="Verdana"/>
        <family val="2"/>
      </rPr>
      <t>V5</t>
    </r>
    <r>
      <rPr>
        <i/>
        <sz val="8"/>
        <rFont val="Verdana"/>
        <family val="2"/>
      </rPr>
      <t xml:space="preserve"> natuurlijke ventilatie</t>
    </r>
  </si>
  <si>
    <r>
      <t xml:space="preserve">-  Let op boven beglazing: beglazing opnemen bij </t>
    </r>
    <r>
      <rPr>
        <b/>
        <i/>
        <sz val="8"/>
        <rFont val="Verdana"/>
        <family val="2"/>
      </rPr>
      <t>V3 beglazing</t>
    </r>
  </si>
  <si>
    <t xml:space="preserve">VERGOEDING AFWERKING </t>
  </si>
  <si>
    <t xml:space="preserve">    TOTAAL </t>
  </si>
  <si>
    <t xml:space="preserve">    OVERZICHT KOSTEN MAATREGEL 29</t>
  </si>
  <si>
    <t>Kostentemplate_Maatregel 29_Q2-2025</t>
  </si>
  <si>
    <t>Klimaatfolie dampscherm tegen vocht installeren</t>
  </si>
  <si>
    <t>Spouw maken dakbeschot isolatie</t>
  </si>
  <si>
    <t>Lattencontructie installeren</t>
  </si>
  <si>
    <t>Uitvlakken bestaande constructie</t>
  </si>
  <si>
    <t>Plinten aanbrengen mdf gegrond</t>
  </si>
  <si>
    <t>Afplakken vloer, balken, ramen, muren</t>
  </si>
  <si>
    <t>Snijwerk</t>
  </si>
  <si>
    <t xml:space="preserve">Afwerking aanbrengen gips, zonder afwerking (eenvoudig) </t>
  </si>
  <si>
    <t xml:space="preserve">opmerking: afhankelijk van type isolatie  onderstaande bijkomende kosten </t>
  </si>
  <si>
    <t xml:space="preserve">Denk aan ventilatie en vocht  wel of niet opnemen &gt; </t>
  </si>
  <si>
    <t>╚ Meerprijs glaswol deken dik 170mm Rc=4,5</t>
  </si>
  <si>
    <t>╚ Meerprijs glaswol ingeblazen dik 175mm Rc=4,5</t>
  </si>
  <si>
    <t>╚ Meerprijs vlaswol deken dik 190mm Rc=4,5</t>
  </si>
  <si>
    <t>╚ Meerprijs grasvezel dik 230mm Rc=4,5</t>
  </si>
  <si>
    <t>╚ Meerprijs hennepvezel dik 200mm Rc=4,5</t>
  </si>
  <si>
    <t xml:space="preserve">╚ Meerprijs PIR-platen dik 100mm  Rc=4,5 </t>
  </si>
  <si>
    <t xml:space="preserve">Vloerisolatie - EPS-isolatie 130mm Rc 3,7 </t>
  </si>
  <si>
    <t xml:space="preserve">╚ Meerprijs EPS-isolatie 170mm Rc 4,5 </t>
  </si>
  <si>
    <t>Dakisolatie -glaswol ingeblazen dik 130mm Rc=3,5 &gt; 120 m²</t>
  </si>
  <si>
    <t xml:space="preserve">Verwijderen plafondafwerking (gis/zachtboard e.d.eenvoudig) </t>
  </si>
  <si>
    <t>V3-2-D</t>
  </si>
  <si>
    <t>V3-2-E</t>
  </si>
  <si>
    <t>V3-2-F</t>
  </si>
  <si>
    <t>V3-2-G</t>
  </si>
  <si>
    <t>V3-2-H</t>
  </si>
  <si>
    <t>Vervangen vierpans dakraam 45 x 73 cm- pannen dak</t>
  </si>
  <si>
    <t>Vervangen vierpans dakraam 45 x 55 cm- pannen dak</t>
  </si>
  <si>
    <t xml:space="preserve">incl opnieuw indekken </t>
  </si>
  <si>
    <t>Vervangen vierpans dakraam 45 x 55 cm- rieten dak</t>
  </si>
  <si>
    <t>Vervangen vierpans dakraam 45 x 73 cn - rieten dak</t>
  </si>
  <si>
    <t xml:space="preserve">opnieuw indekken </t>
  </si>
  <si>
    <t xml:space="preserve">Plaatsen nieuw dakraam </t>
  </si>
  <si>
    <t xml:space="preserve">opmerking: incl gootstuk en standaard interieur afwerking  </t>
  </si>
  <si>
    <t xml:space="preserve">let op schimmel en welke overige nog toevoegen zie ook verd vloer </t>
  </si>
  <si>
    <t>=B426</t>
  </si>
  <si>
    <t>- Min. breedte spouw 40 mm</t>
  </si>
  <si>
    <t>- Minimale vervuiling in de spouw (belemmert de isolatie)</t>
  </si>
  <si>
    <t>check</t>
  </si>
  <si>
    <t>Spouwmuurisolatie vlokken (minerale wol) 60 mm &lt; 70 m²</t>
  </si>
  <si>
    <t>Spouwmuurisolatie vlokken (minerale wol) 60 mm 70-130 m²</t>
  </si>
  <si>
    <t>Spouwmuurisolatie vlokken (minerale wol) 60 mm &gt; 130 m²</t>
  </si>
  <si>
    <t>Spouwmuurisolatie EPS parels / korrels 60 mm &lt; 70 m²</t>
  </si>
  <si>
    <t>Spouwmuurisolatie PUR schuim 60 mm &lt; 70 m²</t>
  </si>
  <si>
    <t>Spouwmuurisolatie EPS parels / korrels 60 mm 70-130 m²</t>
  </si>
  <si>
    <t>Spouwmuurisolatie EPS parels / korrels 60 mm &gt; 130 m²</t>
  </si>
  <si>
    <t>Spouwmuurisolatie PUR schuim 60 mm 70-130 m²</t>
  </si>
  <si>
    <t>Spouwmuurisolatie PUR schuim 60 mm &gt; 130 m²</t>
  </si>
  <si>
    <t>╚ Vlokken meer-/minderprijs per mm bredere/smallere spouw dan 60 mm.</t>
  </si>
  <si>
    <t>╚ EPS meer-/minderprijs per mm bredere/smallere spouw dan 60 mm.</t>
  </si>
  <si>
    <t>╚ PUR meer-/minderprijs per mm bredere/smallere spouw dan 60 mm.</t>
  </si>
  <si>
    <t>opmerking: verrekenprijs € 1,00 / cm</t>
  </si>
  <si>
    <t>opmerking: verrekenprijs € 2,25 / cm</t>
  </si>
  <si>
    <t>opmerking: verrekenprijs € 2,50 / cm</t>
  </si>
  <si>
    <t>Vloerisolatie - isolatiefolie Rc &gt;5,0 en dik 15cm &lt; 35 m²</t>
  </si>
  <si>
    <t>Vloerisolatie - isolatiefolie Rc &gt;5,0 en dik 15cm 35-60 m²</t>
  </si>
  <si>
    <t>Vloerisolatie - isolatiefolie Rc &gt;5,0 en dik 15cm &gt; 60 m²</t>
  </si>
  <si>
    <t>Spouw richting dak dichtmaken van binnenuit</t>
  </si>
  <si>
    <t>Spouw richting dak dichtmaken van buitenaf via dakpannen excl. hoogwerker</t>
  </si>
  <si>
    <t>opmerking: zonder bubbeltjes plastic</t>
  </si>
  <si>
    <t>Koekkoekrooster incl. boorwerk</t>
  </si>
  <si>
    <t>Standaard geïsoleerd vloerluik</t>
  </si>
  <si>
    <t>Bodemfolie voor vloerisolatie (zit in prijs V3-1-B)</t>
  </si>
  <si>
    <t>V1-1-A1</t>
  </si>
  <si>
    <t>V1-1-A2</t>
  </si>
  <si>
    <t>V1-1-A3</t>
  </si>
  <si>
    <t>V1-1-A4</t>
  </si>
  <si>
    <t>V1-1-B1</t>
  </si>
  <si>
    <t>V1-1-B2</t>
  </si>
  <si>
    <t>V1-1-B3</t>
  </si>
  <si>
    <t>V1-1-B4</t>
  </si>
  <si>
    <t>V1-1-C1</t>
  </si>
  <si>
    <t>V1-1-C2</t>
  </si>
  <si>
    <t>V1-1-C3</t>
  </si>
  <si>
    <t>V1-1-C4</t>
  </si>
  <si>
    <t>V1-1-D1</t>
  </si>
  <si>
    <t>V1-1-X1</t>
  </si>
  <si>
    <t>V1-1-X2</t>
  </si>
  <si>
    <t>V1-1-X3</t>
  </si>
  <si>
    <t>V1-1-X4</t>
  </si>
  <si>
    <t>V1-1-X5</t>
  </si>
  <si>
    <t>V1-1-X6</t>
  </si>
  <si>
    <t>V3-1-X1</t>
  </si>
  <si>
    <t>V3-1-X2</t>
  </si>
  <si>
    <t>V3-1-X3</t>
  </si>
  <si>
    <t>V3-1-X4</t>
  </si>
  <si>
    <t>V3-1-X5</t>
  </si>
  <si>
    <t>V3-1-X6</t>
  </si>
  <si>
    <t>V3-1-X7</t>
  </si>
  <si>
    <t>V3-1-X8</t>
  </si>
  <si>
    <t>V3-1-A1</t>
  </si>
  <si>
    <t>V3-1-A2</t>
  </si>
  <si>
    <t>V3-1-A3</t>
  </si>
  <si>
    <t>V3-1-A4</t>
  </si>
  <si>
    <t>V3-1-B1</t>
  </si>
  <si>
    <t>V3-1-B2</t>
  </si>
  <si>
    <t>V3-1-B3</t>
  </si>
  <si>
    <t>V3-1-C1</t>
  </si>
  <si>
    <t>V3-1-C2</t>
  </si>
  <si>
    <t>V3-1-D1</t>
  </si>
  <si>
    <t>V3-1-D2</t>
  </si>
  <si>
    <t>V3-2-X1</t>
  </si>
  <si>
    <t>V3-2-X2</t>
  </si>
  <si>
    <t>V3-2-X3</t>
  </si>
  <si>
    <t>V3-2-X4</t>
  </si>
  <si>
    <t>V3-2-X5</t>
  </si>
  <si>
    <t>V4-1-A1</t>
  </si>
  <si>
    <t>V4-1-A2</t>
  </si>
  <si>
    <t>V4-1-A3</t>
  </si>
  <si>
    <t>V4-1-A4</t>
  </si>
  <si>
    <t>V4-1-B1</t>
  </si>
  <si>
    <t>V4-1-B2</t>
  </si>
  <si>
    <t>V4-1-B3</t>
  </si>
  <si>
    <t>V4-1-B4</t>
  </si>
  <si>
    <t>V4-1-C1</t>
  </si>
  <si>
    <t>V4-1-C2</t>
  </si>
  <si>
    <t>V4-1-C3</t>
  </si>
  <si>
    <t>V4-1-C4</t>
  </si>
  <si>
    <t>V4-1-D1</t>
  </si>
  <si>
    <t>V4-1-D2</t>
  </si>
  <si>
    <t>V4-1-D3</t>
  </si>
  <si>
    <t>V4-1-D4</t>
  </si>
  <si>
    <t>V4-1-E1</t>
  </si>
  <si>
    <t>V4-1-E2</t>
  </si>
  <si>
    <t>V4-1-E3</t>
  </si>
  <si>
    <t>V4-1-E4</t>
  </si>
  <si>
    <t>V4-1-F1</t>
  </si>
  <si>
    <t>V4-1-F2</t>
  </si>
  <si>
    <t>V4-1-F3</t>
  </si>
  <si>
    <t>V4-1-F4</t>
  </si>
  <si>
    <t>V4-1-G1</t>
  </si>
  <si>
    <t>V4-1-G2</t>
  </si>
  <si>
    <t>V4-1-G3</t>
  </si>
  <si>
    <t>V4-1-G4</t>
  </si>
  <si>
    <t>V4-1-X1</t>
  </si>
  <si>
    <t>V4-1-X2</t>
  </si>
  <si>
    <t>V4-1-X3</t>
  </si>
  <si>
    <t>V4-1-X4</t>
  </si>
  <si>
    <t>V4-1-X5</t>
  </si>
  <si>
    <t>V4-1-X6</t>
  </si>
  <si>
    <t>V4-1-X7</t>
  </si>
  <si>
    <t>V4-1-X8</t>
  </si>
  <si>
    <t>V4-1-X9</t>
  </si>
  <si>
    <t>V4-1-X10</t>
  </si>
  <si>
    <t>V4-1-X11</t>
  </si>
  <si>
    <t>V4-1-X12</t>
  </si>
  <si>
    <t xml:space="preserve">Opdikken bij te weinig dikte </t>
  </si>
  <si>
    <t>Nokbalk opdikken</t>
  </si>
  <si>
    <t>Isolatie rondom dakopeningen</t>
  </si>
  <si>
    <t>Steigerwerk (rolsteiger, steiger in trap, etc.)</t>
  </si>
  <si>
    <t>Knieschot plaatsen tot 60cm</t>
  </si>
  <si>
    <t>Demonteren, slopen, afvoeren</t>
  </si>
  <si>
    <t>Afdekken trap, beschermen interieur met bijv. stucloper</t>
  </si>
  <si>
    <t>Stroom verleggen per aansluitpunt</t>
  </si>
  <si>
    <t>Vloerisolatie - PUR-schuim gesloten cel dik 100mm Rc=3,5 - betonvloer &lt; 45 m²</t>
  </si>
  <si>
    <t>Vloerisolatie - PUR-schuim gesloten cel dik 100mm Rc=3,5 - betonvloer 45-120 m²</t>
  </si>
  <si>
    <t>Vloerisolatie - PUR-schuim gelsoten cel dik 100mm Rc=3,5 - betonvloer &gt; 120 m²</t>
  </si>
  <si>
    <t>V1-1-X7</t>
  </si>
  <si>
    <t>V1-1-X8</t>
  </si>
  <si>
    <t>V1-1-X9</t>
  </si>
  <si>
    <t>V3-1-X9</t>
  </si>
  <si>
    <t>V3-1-X10</t>
  </si>
  <si>
    <t>V3-1-X11</t>
  </si>
  <si>
    <t>Minimum Tarief (van toepassing indien totaal spuit en/of inblaas isoleren lager is dan € 750)</t>
  </si>
  <si>
    <t>Minimum Tarief (van toepassing indien totaal spuit en of inblaas isoleren lager is dan € 750)</t>
  </si>
  <si>
    <t>€ 826,45  excl BTW</t>
  </si>
  <si>
    <t>Doe-het-zelver</t>
  </si>
  <si>
    <t>- Kwaliteit en grootte van de voeg ( grootte van het boorgat te bepalen)</t>
  </si>
  <si>
    <t xml:space="preserve">╚ Meerprijs isolatieschuim per mm </t>
  </si>
  <si>
    <t xml:space="preserve">╚ Meer-/minderprijs PUR-schuim gesloten cel per mm </t>
  </si>
  <si>
    <t>V3-2-I</t>
  </si>
  <si>
    <t>╚ Meerprijs houtvezel dik 160mm Rc=4,5</t>
  </si>
  <si>
    <t>prijs/onderbouwing  volgt nog</t>
  </si>
  <si>
    <t xml:space="preserve">Verschil sporen kap en gording kap ? </t>
  </si>
  <si>
    <t xml:space="preserve">TOT WELKE Rc ?? </t>
  </si>
  <si>
    <t xml:space="preserve">subtotaal afgerond per totaal onderdeel </t>
  </si>
  <si>
    <t xml:space="preserve">Zolder-/vlieringvloer onderzijde isolatie -glaswol deken dik 130mm Rc=3,5 </t>
  </si>
  <si>
    <t xml:space="preserve">Zolder-/vlieringvloer tussen vloer en plafond -glaswol ingeblazen dik 130mm Rc=3,5 </t>
  </si>
  <si>
    <t xml:space="preserve">Zolder-/vlieringvloer onderzijde isolatie -vlaswol deken dik 140mm Rc=3,5 </t>
  </si>
  <si>
    <t xml:space="preserve">Zolder-/vlieringvloer  onderzijde isolatie -grasvezel dik 160mm Rc=3,5 </t>
  </si>
  <si>
    <t xml:space="preserve">Zolder-/vlieringvloer onderzijde isolatie -hennepvezel dik 150mm Rc=3,5 </t>
  </si>
  <si>
    <t xml:space="preserve">Zolder-/vlieringvloer onderzijde isolatie -houtvezel dik 140mm Rc=3,5 </t>
  </si>
  <si>
    <t xml:space="preserve">Zolder-/vlieringvloer onderzijde isolatie -PIR-platen dik 80mm Rc=3,5 </t>
  </si>
  <si>
    <t xml:space="preserve">Zolder-/vlieringvloer bovenzijde isolatie -glaswol los op plafond  (niet beloopbaar) </t>
  </si>
  <si>
    <t xml:space="preserve">Zolder-/vlieringvloer bovenzijde isolatie + beloopbaar (regelwerk en beplating) </t>
  </si>
  <si>
    <t>Onderstaande conform Word bestand &gt;&gt;&gt;&gt;&gt;&gt;&gt;</t>
  </si>
  <si>
    <t xml:space="preserve">!! 30% vergoeding  ?? </t>
  </si>
  <si>
    <t xml:space="preserve">klopt dit wel dan verplaatsen naar spuit en blaas  isolatie ? </t>
  </si>
  <si>
    <t xml:space="preserve">m¹
</t>
  </si>
  <si>
    <t xml:space="preserve">klopt ons uitgangspunt prijs/onderbouwing   ?? </t>
  </si>
  <si>
    <t xml:space="preserve">Indien zolder toegang alleen bereikbaar met vliezotrap toeslag op prijzen </t>
  </si>
  <si>
    <t>elders</t>
  </si>
  <si>
    <t>toeslag balken/ribcassetevloeren 10%</t>
  </si>
  <si>
    <t xml:space="preserve">Toeslag tegen fundering 300mm hoogte Lengte buiten gevel </t>
  </si>
  <si>
    <r>
      <t>Ventilatiekokers min.</t>
    </r>
    <r>
      <rPr>
        <sz val="7"/>
        <rFont val="Verdana"/>
        <family val="2"/>
      </rPr>
      <t xml:space="preserve"> 1</t>
    </r>
    <r>
      <rPr>
        <sz val="8"/>
        <rFont val="Verdana"/>
        <family val="2"/>
      </rPr>
      <t xml:space="preserve"> st/</t>
    </r>
    <r>
      <rPr>
        <sz val="6"/>
        <rFont val="Verdana"/>
        <family val="2"/>
      </rPr>
      <t>12</t>
    </r>
    <r>
      <rPr>
        <sz val="8"/>
        <rFont val="Verdana"/>
        <family val="2"/>
      </rPr>
      <t>m² BVO</t>
    </r>
  </si>
  <si>
    <t>Bodemisolatie - EPS-korrels laagdikte dik 200mm  (30% subsidiabel)</t>
  </si>
  <si>
    <t>Bodemisolatie - EPS-korrels laagdikte dik 300mm   (30% subsidiabel)</t>
  </si>
  <si>
    <t>Vervangen glas door triple glas +nieuwe houten kozijnen (30% subsidiabel)</t>
  </si>
  <si>
    <t>Vervangen glas door triple glas +nieuwe kunststof kozijnen (30% subsidiabel)</t>
  </si>
  <si>
    <t>Vervangen glas door triple glas +nieuwe aluminium kozijnen (30% subsidiabel)</t>
  </si>
  <si>
    <t>v</t>
  </si>
  <si>
    <t xml:space="preserve">opmerking: harde plaat </t>
  </si>
  <si>
    <t>V4-1-X13</t>
  </si>
  <si>
    <t xml:space="preserve">Dakisolatie -glaswol deken </t>
  </si>
  <si>
    <t>140mm Rd=3,4</t>
  </si>
  <si>
    <t>90 mm Rd=2,4</t>
  </si>
  <si>
    <t>120mm Rd=3,2</t>
  </si>
  <si>
    <t>170mm Rd=4,55</t>
  </si>
  <si>
    <t>190mm Rd=5,1</t>
  </si>
  <si>
    <t>220mm Rd=5,9</t>
  </si>
  <si>
    <t>240mm Rd=6,4</t>
  </si>
  <si>
    <t>260mm Rd=7,0</t>
  </si>
  <si>
    <t xml:space="preserve">BASIS </t>
  </si>
  <si>
    <t xml:space="preserve">minderprijs </t>
  </si>
  <si>
    <t xml:space="preserve">meerprijs </t>
  </si>
  <si>
    <t xml:space="preserve">opmerking: Meerprijs glaswol ingeblazen dik 175mm Rc=4,5   € 3,75 </t>
  </si>
  <si>
    <t xml:space="preserve">opmerking: verrekenprijs € 1,00 / cm    </t>
  </si>
  <si>
    <t xml:space="preserve">╚ Meerprijs glaswol ingeblazen per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</si>
</sst>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_-* #,##0.00\-;_-* &quot;-&quot;??_-;_-@_-"/>
    <numFmt numFmtId="165" formatCode="_(&quot;€&quot;* #,##0.00_);_(&quot;€&quot;* \(#,##0.00\);_(&quot;€&quot;* &quot;-&quot;??_);_(@_)"/>
    <numFmt numFmtId="166" formatCode="_(&quot;EUR&quot;\ * #,##0.00_);_(&quot;EUR&quot;\ * \(#,##0.00\);_(&quot;EUR&quot;\ * &quot;-&quot;??_);_(@_)"/>
    <numFmt numFmtId="167" formatCode="_(* #,##0.00_);_(* \(#,##0.00\);_(* &quot;-&quot;??_);_(@_)"/>
    <numFmt numFmtId="168" formatCode="_ &quot;€&quot;\ * #,##0_ ;_ &quot;€&quot;\ * \-#,##0_ ;_ &quot;€&quot;\ * &quot;-&quot;??_ ;_ @_ "/>
    <numFmt numFmtId="169" formatCode="_(* #,##0_);_(* \(#,##0\);_(* &quot;-&quot;??_);_(@_)"/>
    <numFmt numFmtId="170" formatCode="0.0%"/>
    <numFmt numFmtId="171" formatCode="_ [$€-413]\ * #,##0_ ;_ [$€-413]\ * \-#,##0_ ;_ [$€-413]\ * &quot;-&quot;??_ ;_ @_ "/>
    <numFmt numFmtId="172" formatCode="_ [$€-2]\ * #,##0.00_ ;_ [$€-2]\ * \-#,##0.00_ ;_ [$€-2]\ * &quot;-&quot;??_ ;_ @_ "/>
    <numFmt numFmtId="173" formatCode="_-&quot;€&quot;\ * #,##0.00_-;_-&quot;€&quot;\ * #,##0.00\-;_-&quot;€&quot;\ * &quot;-&quot;??_-;_-@_-"/>
    <numFmt numFmtId="174" formatCode="_-* #,##0_-;_-* #,##0\-;_-* &quot;-&quot;??_-;_-@_-"/>
    <numFmt numFmtId="175" formatCode="_-* #,##0.0_-;_-* #,##0.0\-;_-* &quot;-&quot;??_-;_-@_-"/>
    <numFmt numFmtId="176" formatCode="#,##0.00_ ;\-#,##0.00\ "/>
    <numFmt numFmtId="177" formatCode="#,##0_-"/>
    <numFmt numFmtId="178" formatCode="#,##0.00_-"/>
    <numFmt numFmtId="179" formatCode="_ * #,##0.0_ ;_ * \-#,##0.0_ ;_ * &quot;-&quot;?_ ;_ @_ "/>
    <numFmt numFmtId="180" formatCode="#,##0.0_-"/>
    <numFmt numFmtId="181" formatCode="#,##0.0_ ;[Red]\-#,##0.0\ "/>
    <numFmt numFmtId="182" formatCode="0.E+00"/>
    <numFmt numFmtId="183" formatCode="_-[$€]\ * #,##0.00_-;_-[$€]\ * #,##0.00\-;_-[$€]\ * &quot;-&quot;??_-;_-@_-"/>
    <numFmt numFmtId="184" formatCode="_ &quot;€&quot;\ * #,##0.00_ ;_ &quot;€&quot;\ * \-#,##0.00_ ;_ &quot;€&quot;\ * &quot;-&quot;_ ;_ @_ "/>
    <numFmt numFmtId="185" formatCode="#,##0_ ;\-#,##0\ "/>
    <numFmt numFmtId="186" formatCode="#,##0.0"/>
    <numFmt numFmtId="187" formatCode="&quot;€&quot;\ #,##0.00"/>
    <numFmt numFmtId="188" formatCode="_-[$€-2]\ * #,##0.00_-;\-[$€-2]\ * #,##0.00_-;_-[$€-2]\ * &quot;-&quot;??_-;_-@_-"/>
    <numFmt numFmtId="189" formatCode="_ * #,##0.0_ ;_ * \-#,##0.0_ ;_ * &quot;-&quot;??_ ;_ @_ "/>
    <numFmt numFmtId="190" formatCode="d/mm/yy\ h:mm;@"/>
  </numFmts>
  <fonts count="136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9"/>
      <color theme="10"/>
      <name val="Arial"/>
      <family val="2"/>
    </font>
    <font>
      <sz val="9"/>
      <name val="Univers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rgb="FFFF0000"/>
      <name val="Verdana"/>
      <family val="2"/>
    </font>
    <font>
      <sz val="8"/>
      <color rgb="FF0070C0"/>
      <name val="Verdana"/>
      <family val="2"/>
    </font>
    <font>
      <sz val="8"/>
      <color theme="1"/>
      <name val="Verdana"/>
      <family val="2"/>
    </font>
    <font>
      <sz val="8"/>
      <color theme="0" tint="-0.499984740745262"/>
      <name val="Verdana"/>
      <family val="2"/>
    </font>
    <font>
      <b/>
      <sz val="8"/>
      <name val="Verdana"/>
      <family val="2"/>
    </font>
    <font>
      <b/>
      <sz val="8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7"/>
      <color theme="0"/>
      <name val="Verdana"/>
      <family val="2"/>
    </font>
    <font>
      <b/>
      <sz val="8"/>
      <color theme="1"/>
      <name val="Verdana"/>
      <family val="2"/>
    </font>
    <font>
      <sz val="8"/>
      <color theme="0" tint="-0.34998626667073579"/>
      <name val="Verdana"/>
      <family val="2"/>
    </font>
    <font>
      <b/>
      <sz val="8"/>
      <color theme="0" tint="-0.499984740745262"/>
      <name val="Verdana"/>
      <family val="2"/>
    </font>
    <font>
      <sz val="6"/>
      <name val="Verdana"/>
      <family val="2"/>
    </font>
    <font>
      <b/>
      <sz val="10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14"/>
      <name val="Verdana"/>
      <family val="2"/>
    </font>
    <font>
      <b/>
      <sz val="10"/>
      <color rgb="FFFF0000"/>
      <name val="Verdana"/>
      <family val="2"/>
    </font>
    <font>
      <b/>
      <sz val="8"/>
      <color rgb="FF0000CC"/>
      <name val="Verdana"/>
      <family val="2"/>
    </font>
    <font>
      <sz val="7"/>
      <name val="Verdana"/>
      <family val="2"/>
    </font>
    <font>
      <sz val="11"/>
      <name val="Calibri"/>
      <family val="2"/>
    </font>
    <font>
      <sz val="8"/>
      <color theme="0" tint="-0.14999847407452621"/>
      <name val="Verdana"/>
      <family val="2"/>
    </font>
    <font>
      <b/>
      <sz val="7"/>
      <name val="Verdana"/>
      <family val="2"/>
    </font>
    <font>
      <sz val="8"/>
      <color theme="2"/>
      <name val="Verdana"/>
      <family val="2"/>
    </font>
    <font>
      <sz val="8"/>
      <color rgb="FF0000CC"/>
      <name val="Verdana"/>
      <family val="2"/>
    </font>
    <font>
      <sz val="8"/>
      <color rgb="FFC9C9C9"/>
      <name val="Verdana"/>
      <family val="2"/>
    </font>
    <font>
      <b/>
      <sz val="8"/>
      <color rgb="FF0000FF"/>
      <name val="Verdana"/>
      <family val="2"/>
    </font>
    <font>
      <sz val="8"/>
      <color rgb="FF0000FF"/>
      <name val="Verdana"/>
      <family val="2"/>
    </font>
    <font>
      <sz val="7"/>
      <color theme="0" tint="-0.499984740745262"/>
      <name val="Verdana"/>
      <family val="2"/>
    </font>
    <font>
      <b/>
      <sz val="13"/>
      <name val="Verdana"/>
      <family val="2"/>
    </font>
    <font>
      <b/>
      <sz val="13"/>
      <color theme="4" tint="0.79998168889431442"/>
      <name val="Verdana"/>
      <family val="2"/>
    </font>
    <font>
      <sz val="8"/>
      <color rgb="FF00B0F0"/>
      <name val="Verdana"/>
      <family val="2"/>
    </font>
    <font>
      <b/>
      <sz val="8"/>
      <color rgb="FF00B0F0"/>
      <name val="Verdana"/>
      <family val="2"/>
    </font>
    <font>
      <vertAlign val="superscript"/>
      <sz val="8"/>
      <color rgb="FF000000"/>
      <name val="Verdana"/>
      <family val="2"/>
    </font>
    <font>
      <b/>
      <sz val="8"/>
      <color theme="1" tint="4.9989318521683403E-2"/>
      <name val="Verdana"/>
      <family val="2"/>
    </font>
    <font>
      <sz val="8"/>
      <color theme="1" tint="4.9989318521683403E-2"/>
      <name val="Verdana"/>
      <family val="2"/>
    </font>
    <font>
      <b/>
      <sz val="9"/>
      <color theme="0" tint="-0.499984740745262"/>
      <name val="Verdana"/>
      <family val="2"/>
    </font>
    <font>
      <sz val="8"/>
      <color rgb="FF00B050"/>
      <name val="Verdana"/>
      <family val="2"/>
    </font>
    <font>
      <b/>
      <sz val="7"/>
      <color rgb="FF00B0F0"/>
      <name val="Verdana"/>
      <family val="2"/>
    </font>
    <font>
      <sz val="8"/>
      <color rgb="FFDBE5F1"/>
      <name val="Verdana"/>
      <family val="2"/>
    </font>
    <font>
      <b/>
      <sz val="8"/>
      <color rgb="FFDBE5F1"/>
      <name val="Verdana"/>
      <family val="2"/>
    </font>
    <font>
      <b/>
      <sz val="13"/>
      <color rgb="FFDBE5F1"/>
      <name val="Verdana"/>
      <family val="2"/>
    </font>
    <font>
      <u/>
      <sz val="9"/>
      <name val="Verdana"/>
      <family val="2"/>
    </font>
    <font>
      <b/>
      <sz val="11"/>
      <color rgb="FFFFFFFF"/>
      <name val="Calibri"/>
      <family val="2"/>
    </font>
    <font>
      <sz val="9"/>
      <name val="Symbol"/>
      <family val="1"/>
      <charset val="2"/>
    </font>
    <font>
      <sz val="7"/>
      <name val="Times New Roman"/>
      <family val="1"/>
    </font>
    <font>
      <sz val="9"/>
      <color rgb="FF0070C0"/>
      <name val="Symbol"/>
      <family val="1"/>
      <charset val="2"/>
    </font>
    <font>
      <sz val="7"/>
      <color rgb="FF0070C0"/>
      <name val="Times New Roman"/>
      <family val="1"/>
    </font>
    <font>
      <sz val="9"/>
      <color rgb="FF0070C0"/>
      <name val="Verdana"/>
      <family val="2"/>
    </font>
    <font>
      <sz val="9"/>
      <color rgb="FF333333"/>
      <name val="Verdana"/>
      <family val="2"/>
    </font>
    <font>
      <b/>
      <sz val="8"/>
      <color rgb="FF00B050"/>
      <name val="Verdana"/>
      <family val="2"/>
    </font>
    <font>
      <b/>
      <sz val="14"/>
      <color rgb="FF00B0F0"/>
      <name val="Verdana"/>
      <family val="2"/>
    </font>
    <font>
      <b/>
      <sz val="9"/>
      <color rgb="FF0000FF"/>
      <name val="Verdana"/>
      <family val="2"/>
    </font>
    <font>
      <sz val="6"/>
      <color rgb="FF0000FF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Arial"/>
      <family val="2"/>
    </font>
    <font>
      <b/>
      <sz val="7"/>
      <color rgb="FFFF0000"/>
      <name val="Verdana"/>
      <family val="2"/>
    </font>
    <font>
      <b/>
      <sz val="13"/>
      <color rgb="FFC4D79B"/>
      <name val="Verdana"/>
      <family val="2"/>
    </font>
    <font>
      <sz val="8"/>
      <color rgb="FF374151"/>
      <name val="Arial"/>
      <family val="2"/>
    </font>
    <font>
      <sz val="9"/>
      <color rgb="FF00B0F0"/>
      <name val="Arial"/>
      <family val="2"/>
    </font>
    <font>
      <sz val="6"/>
      <color rgb="FF00B050"/>
      <name val="Verdana"/>
      <family val="2"/>
    </font>
    <font>
      <u/>
      <sz val="8"/>
      <color rgb="FF00B0F0"/>
      <name val="Verdana"/>
      <family val="2"/>
    </font>
    <font>
      <b/>
      <i/>
      <sz val="9"/>
      <color rgb="FFFF0000"/>
      <name val="Verdana"/>
      <family val="2"/>
    </font>
    <font>
      <b/>
      <sz val="10"/>
      <color theme="1"/>
      <name val="Verdana"/>
      <family val="2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sz val="6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FF0000"/>
      <name val="Verdana"/>
      <family val="2"/>
    </font>
    <font>
      <sz val="8"/>
      <color rgb="FF37972D"/>
      <name val="Verdana"/>
      <family val="2"/>
    </font>
    <font>
      <sz val="6"/>
      <color rgb="FF37972D"/>
      <name val="Verdana"/>
      <family val="2"/>
    </font>
    <font>
      <sz val="5"/>
      <color rgb="FF37972D"/>
      <name val="Verdana"/>
      <family val="2"/>
    </font>
    <font>
      <b/>
      <sz val="8"/>
      <color rgb="FF37972D"/>
      <name val="Verdana"/>
      <family val="2"/>
    </font>
    <font>
      <sz val="20"/>
      <color rgb="FF37972D"/>
      <name val="Verdana"/>
      <family val="2"/>
    </font>
    <font>
      <sz val="14"/>
      <color rgb="FF37972D"/>
      <name val="Verdana"/>
      <family val="2"/>
    </font>
    <font>
      <sz val="9"/>
      <color rgb="FF37972D"/>
      <name val="Verdana"/>
      <family val="2"/>
    </font>
    <font>
      <sz val="10"/>
      <color rgb="FF37972D"/>
      <name val="Verdana"/>
      <family val="2"/>
    </font>
    <font>
      <b/>
      <sz val="14"/>
      <color rgb="FF37972D"/>
      <name val="Verdana"/>
      <family val="2"/>
    </font>
    <font>
      <sz val="11"/>
      <color rgb="FF37972D"/>
      <name val="Verdana"/>
      <family val="2"/>
    </font>
    <font>
      <b/>
      <sz val="10"/>
      <color rgb="FF37972D"/>
      <name val="Verdana"/>
      <family val="2"/>
    </font>
    <font>
      <b/>
      <sz val="11"/>
      <color rgb="FF37972D"/>
      <name val="Verdana"/>
      <family val="2"/>
    </font>
    <font>
      <u/>
      <sz val="8"/>
      <color rgb="FF37972D"/>
      <name val="Verdana"/>
      <family val="2"/>
    </font>
    <font>
      <u/>
      <sz val="9"/>
      <color rgb="FF37972D"/>
      <name val="Arial"/>
      <family val="2"/>
    </font>
    <font>
      <sz val="6"/>
      <color rgb="FFFF0000"/>
      <name val="Verdana"/>
      <family val="2"/>
    </font>
    <font>
      <b/>
      <sz val="6"/>
      <color rgb="FF37972D"/>
      <name val="Verdana"/>
      <family val="2"/>
    </font>
    <font>
      <sz val="5"/>
      <name val="Verdana"/>
      <family val="2"/>
    </font>
    <font>
      <sz val="8"/>
      <color rgb="FFC4D79B"/>
      <name val="Verdana"/>
      <family val="2"/>
    </font>
    <font>
      <sz val="10"/>
      <color rgb="FF00B050"/>
      <name val="Verdana"/>
      <family val="2"/>
    </font>
    <font>
      <sz val="9"/>
      <color rgb="FF00B050"/>
      <name val="Verdana"/>
      <family val="2"/>
    </font>
    <font>
      <sz val="14"/>
      <color rgb="FF00B050"/>
      <name val="Verdana"/>
      <family val="2"/>
    </font>
    <font>
      <sz val="11"/>
      <name val="Aptos"/>
      <family val="2"/>
    </font>
    <font>
      <sz val="10"/>
      <color rgb="FF3B3838"/>
      <name val="Trebuchet MS"/>
      <family val="2"/>
    </font>
    <font>
      <sz val="8"/>
      <name val="Wingdings"/>
      <charset val="2"/>
    </font>
    <font>
      <sz val="12"/>
      <name val="Verdana"/>
      <family val="2"/>
    </font>
    <font>
      <sz val="8"/>
      <color theme="0" tint="-0.249977111117893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AFAA8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5F5F5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88EA9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4472C4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EEECE1"/>
        <bgColor theme="0" tint="-0.14993743705557422"/>
      </patternFill>
    </fill>
  </fills>
  <borders count="1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hair">
        <color rgb="FFC0C0C0"/>
      </bottom>
      <diagonal/>
    </border>
    <border>
      <left style="hair">
        <color rgb="FFC0C0C0"/>
      </left>
      <right/>
      <top/>
      <bottom/>
      <diagonal/>
    </border>
    <border>
      <left/>
      <right style="hair">
        <color rgb="FFC0C0C0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hair">
        <color rgb="FFC0C0C0"/>
      </left>
      <right/>
      <top style="hair">
        <color rgb="FFC0C0C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C0C0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/>
      <top/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theme="1"/>
      </top>
      <bottom style="double">
        <color indexed="64"/>
      </bottom>
      <diagonal/>
    </border>
    <border>
      <left/>
      <right/>
      <top style="medium">
        <color theme="1"/>
      </top>
      <bottom style="double">
        <color indexed="64"/>
      </bottom>
      <diagonal/>
    </border>
    <border>
      <left/>
      <right style="double">
        <color indexed="64"/>
      </right>
      <top style="medium">
        <color theme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hair">
        <color rgb="FF92D050"/>
      </top>
      <bottom style="hair">
        <color rgb="FF92D050"/>
      </bottom>
      <diagonal/>
    </border>
    <border>
      <left/>
      <right style="medium">
        <color auto="1"/>
      </right>
      <top style="hair">
        <color rgb="FF92D050"/>
      </top>
      <bottom style="hair">
        <color rgb="FF92D050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auto="1"/>
      </bottom>
      <diagonal/>
    </border>
    <border>
      <left/>
      <right/>
      <top/>
      <bottom style="thin">
        <color rgb="FF0070C0"/>
      </bottom>
      <diagonal/>
    </border>
    <border>
      <left style="thin">
        <color rgb="FF37972D"/>
      </left>
      <right style="thin">
        <color rgb="FF37972D"/>
      </right>
      <top style="thin">
        <color rgb="FF37972D"/>
      </top>
      <bottom style="thin">
        <color rgb="FF37972D"/>
      </bottom>
      <diagonal/>
    </border>
    <border>
      <left style="thin">
        <color indexed="64"/>
      </left>
      <right style="thin">
        <color rgb="FF37972D"/>
      </right>
      <top style="thin">
        <color rgb="FF37972D"/>
      </top>
      <bottom style="thin">
        <color rgb="FF37972D"/>
      </bottom>
      <diagonal/>
    </border>
    <border>
      <left style="thin">
        <color indexed="64"/>
      </left>
      <right style="thin">
        <color rgb="FF37972D"/>
      </right>
      <top style="thin">
        <color rgb="FF37972D"/>
      </top>
      <bottom/>
      <diagonal/>
    </border>
    <border>
      <left style="thin">
        <color rgb="FF37972D"/>
      </left>
      <right style="thin">
        <color rgb="FF37972D"/>
      </right>
      <top style="thin">
        <color rgb="FF37972D"/>
      </top>
      <bottom/>
      <diagonal/>
    </border>
    <border>
      <left style="thin">
        <color rgb="FF37972D"/>
      </left>
      <right/>
      <top style="thin">
        <color rgb="FF37972D"/>
      </top>
      <bottom/>
      <diagonal/>
    </border>
    <border>
      <left/>
      <right/>
      <top style="thin">
        <color rgb="FF37972D"/>
      </top>
      <bottom/>
      <diagonal/>
    </border>
    <border>
      <left/>
      <right style="thin">
        <color rgb="FF37972D"/>
      </right>
      <top style="thin">
        <color rgb="FF37972D"/>
      </top>
      <bottom/>
      <diagonal/>
    </border>
    <border>
      <left style="thin">
        <color rgb="FF37972D"/>
      </left>
      <right/>
      <top/>
      <bottom/>
      <diagonal/>
    </border>
    <border>
      <left/>
      <right style="thin">
        <color rgb="FF37972D"/>
      </right>
      <top/>
      <bottom/>
      <diagonal/>
    </border>
    <border>
      <left style="thin">
        <color rgb="FF37972D"/>
      </left>
      <right/>
      <top/>
      <bottom style="thin">
        <color rgb="FF37972D"/>
      </bottom>
      <diagonal/>
    </border>
    <border>
      <left/>
      <right/>
      <top/>
      <bottom style="thin">
        <color rgb="FF37972D"/>
      </bottom>
      <diagonal/>
    </border>
    <border>
      <left/>
      <right style="thin">
        <color rgb="FF37972D"/>
      </right>
      <top style="thin">
        <color rgb="FF37972D"/>
      </top>
      <bottom style="thin">
        <color rgb="FF37972D"/>
      </bottom>
      <diagonal/>
    </border>
    <border>
      <left/>
      <right/>
      <top style="thin">
        <color rgb="FF37972D"/>
      </top>
      <bottom style="thin">
        <color rgb="FF37972D"/>
      </bottom>
      <diagonal/>
    </border>
    <border>
      <left/>
      <right style="thin">
        <color rgb="FF37972D"/>
      </right>
      <top/>
      <bottom style="thin">
        <color rgb="FF37972D"/>
      </bottom>
      <diagonal/>
    </border>
    <border>
      <left style="thin">
        <color rgb="FF37972D"/>
      </left>
      <right/>
      <top style="thin">
        <color rgb="FF37972D"/>
      </top>
      <bottom style="thin">
        <color rgb="FF37972D"/>
      </bottom>
      <diagonal/>
    </border>
    <border>
      <left style="hair">
        <color rgb="FF37972D"/>
      </left>
      <right style="hair">
        <color rgb="FF37972D"/>
      </right>
      <top style="hair">
        <color rgb="FF37972D"/>
      </top>
      <bottom style="hair">
        <color rgb="FF37972D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92D050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hair">
        <color rgb="FF92D050"/>
      </top>
      <bottom style="thin">
        <color rgb="FF37972D"/>
      </bottom>
      <diagonal/>
    </border>
    <border>
      <left/>
      <right/>
      <top style="hair">
        <color rgb="FF92D050"/>
      </top>
      <bottom style="thin">
        <color rgb="FF37972D"/>
      </bottom>
      <diagonal/>
    </border>
    <border>
      <left/>
      <right style="medium">
        <color auto="1"/>
      </right>
      <top style="hair">
        <color rgb="FF92D050"/>
      </top>
      <bottom style="thin">
        <color rgb="FF37972D"/>
      </bottom>
      <diagonal/>
    </border>
    <border>
      <left style="thick">
        <color auto="1"/>
      </left>
      <right/>
      <top style="thick">
        <color auto="1"/>
      </top>
      <bottom style="hair">
        <color rgb="FF92D050"/>
      </bottom>
      <diagonal/>
    </border>
    <border>
      <left/>
      <right/>
      <top style="thick">
        <color auto="1"/>
      </top>
      <bottom style="hair">
        <color rgb="FF92D050"/>
      </bottom>
      <diagonal/>
    </border>
    <border>
      <left/>
      <right style="thick">
        <color auto="1"/>
      </right>
      <top style="thick">
        <color auto="1"/>
      </top>
      <bottom style="hair">
        <color rgb="FF92D050"/>
      </bottom>
      <diagonal/>
    </border>
    <border>
      <left/>
      <right style="thin">
        <color theme="0"/>
      </right>
      <top style="thin">
        <color rgb="FF37972D"/>
      </top>
      <bottom style="thin">
        <color rgb="FF37972D"/>
      </bottom>
      <diagonal/>
    </border>
    <border>
      <left style="thin">
        <color theme="0"/>
      </left>
      <right style="thin">
        <color theme="0"/>
      </right>
      <top style="thin">
        <color rgb="FF37972D"/>
      </top>
      <bottom style="thin">
        <color rgb="FF37972D"/>
      </bottom>
      <diagonal/>
    </border>
    <border>
      <left style="thin">
        <color theme="0"/>
      </left>
      <right/>
      <top style="thin">
        <color rgb="FF37972D"/>
      </top>
      <bottom style="thin">
        <color rgb="FF37972D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37972D"/>
      </top>
      <bottom style="thin">
        <color rgb="FF37972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10">
    <xf numFmtId="0" fontId="0" fillId="0" borderId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3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3" fillId="0" borderId="0">
      <alignment vertical="center"/>
      <protection locked="0"/>
    </xf>
    <xf numFmtId="181" fontId="28" fillId="0" borderId="0">
      <alignment vertical="center"/>
      <protection locked="0"/>
    </xf>
    <xf numFmtId="43" fontId="24" fillId="0" borderId="0" applyFont="0" applyFill="0" applyBorder="0" applyAlignment="0" applyProtection="0"/>
    <xf numFmtId="3" fontId="26" fillId="0" borderId="0"/>
    <xf numFmtId="43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0" fontId="6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" fillId="0" borderId="0"/>
    <xf numFmtId="0" fontId="5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/>
    <xf numFmtId="0" fontId="4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23" fillId="0" borderId="0">
      <alignment vertical="center"/>
      <protection locked="0"/>
    </xf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>
      <alignment vertical="center"/>
      <protection locked="0"/>
    </xf>
    <xf numFmtId="0" fontId="26" fillId="0" borderId="0">
      <alignment vertical="center"/>
      <protection locked="0"/>
    </xf>
    <xf numFmtId="9" fontId="26" fillId="0" borderId="0" applyFont="0" applyFill="0" applyBorder="0" applyAlignment="0" applyProtection="0"/>
    <xf numFmtId="183" fontId="23" fillId="0" borderId="0" applyFont="0" applyFill="0" applyBorder="0" applyAlignment="0" applyProtection="0">
      <alignment vertical="center"/>
      <protection locked="0"/>
    </xf>
    <xf numFmtId="0" fontId="23" fillId="0" borderId="0">
      <alignment vertical="center"/>
      <protection locked="0"/>
    </xf>
    <xf numFmtId="0" fontId="24" fillId="0" borderId="0"/>
    <xf numFmtId="0" fontId="3" fillId="0" borderId="0"/>
    <xf numFmtId="183" fontId="23" fillId="0" borderId="0" applyFont="0" applyFill="0" applyBorder="0" applyAlignment="0" applyProtection="0">
      <alignment vertical="center"/>
      <protection locked="0"/>
    </xf>
    <xf numFmtId="9" fontId="24" fillId="0" borderId="0" applyFont="0" applyFill="0" applyBorder="0" applyAlignment="0" applyProtection="0"/>
    <xf numFmtId="181" fontId="28" fillId="0" borderId="0">
      <alignment vertical="center"/>
      <protection locked="0"/>
    </xf>
    <xf numFmtId="44" fontId="23" fillId="0" borderId="0" applyFont="0" applyFill="0" applyBorder="0" applyAlignment="0" applyProtection="0"/>
    <xf numFmtId="0" fontId="3" fillId="0" borderId="0"/>
    <xf numFmtId="0" fontId="27" fillId="0" borderId="0" applyNumberFormat="0" applyFill="0" applyBorder="0" applyAlignment="0" applyProtection="0">
      <alignment vertical="center"/>
      <protection locked="0"/>
    </xf>
    <xf numFmtId="0" fontId="31" fillId="0" borderId="0"/>
    <xf numFmtId="44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44" fontId="23" fillId="0" borderId="0" applyFont="0" applyFill="0" applyBorder="0" applyAlignment="0" applyProtection="0"/>
    <xf numFmtId="0" fontId="2" fillId="0" borderId="0"/>
    <xf numFmtId="4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9">
    <xf numFmtId="0" fontId="0" fillId="0" borderId="0" xfId="0"/>
    <xf numFmtId="0" fontId="34" fillId="0" borderId="0" xfId="0" applyFont="1"/>
    <xf numFmtId="0" fontId="38" fillId="0" borderId="0" xfId="0" applyFont="1"/>
    <xf numFmtId="0" fontId="38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 applyProtection="1">
      <alignment horizontal="left" vertical="center"/>
      <protection locked="0"/>
    </xf>
    <xf numFmtId="0" fontId="38" fillId="12" borderId="0" xfId="0" applyFont="1" applyFill="1" applyAlignment="1">
      <alignment horizontal="center" vertical="center"/>
    </xf>
    <xf numFmtId="0" fontId="38" fillId="12" borderId="0" xfId="0" applyFont="1" applyFill="1" applyAlignment="1">
      <alignment vertical="center"/>
    </xf>
    <xf numFmtId="0" fontId="38" fillId="0" borderId="0" xfId="0" applyFont="1" applyAlignment="1">
      <alignment vertical="center" wrapText="1"/>
    </xf>
    <xf numFmtId="165" fontId="38" fillId="2" borderId="0" xfId="5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8" fontId="38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182" fontId="38" fillId="0" borderId="0" xfId="1" applyNumberFormat="1" applyFont="1" applyAlignment="1">
      <alignment vertical="center"/>
    </xf>
    <xf numFmtId="0" fontId="42" fillId="12" borderId="0" xfId="0" applyFont="1" applyFill="1" applyAlignment="1">
      <alignment horizontal="center" vertical="center"/>
    </xf>
    <xf numFmtId="0" fontId="44" fillId="12" borderId="0" xfId="0" applyFont="1" applyFill="1" applyAlignment="1">
      <alignment horizontal="center" vertical="center"/>
    </xf>
    <xf numFmtId="0" fontId="38" fillId="0" borderId="0" xfId="18" applyFont="1"/>
    <xf numFmtId="0" fontId="38" fillId="0" borderId="0" xfId="0" applyFont="1" applyAlignment="1">
      <alignment horizontal="left"/>
    </xf>
    <xf numFmtId="0" fontId="38" fillId="4" borderId="0" xfId="0" applyFont="1" applyFill="1"/>
    <xf numFmtId="0" fontId="38" fillId="0" borderId="29" xfId="0" applyFont="1" applyBorder="1" applyAlignment="1">
      <alignment horizontal="left" vertical="center" wrapText="1"/>
    </xf>
    <xf numFmtId="49" fontId="38" fillId="0" borderId="29" xfId="0" applyNumberFormat="1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187" fontId="38" fillId="0" borderId="0" xfId="0" applyNumberFormat="1" applyFont="1"/>
    <xf numFmtId="0" fontId="40" fillId="0" borderId="0" xfId="0" applyFont="1"/>
    <xf numFmtId="4" fontId="38" fillId="0" borderId="29" xfId="0" applyNumberFormat="1" applyFont="1" applyBorder="1" applyAlignment="1">
      <alignment horizontal="left" vertical="center" wrapText="1"/>
    </xf>
    <xf numFmtId="49" fontId="40" fillId="0" borderId="29" xfId="0" applyNumberFormat="1" applyFont="1" applyBorder="1" applyAlignment="1">
      <alignment vertical="center"/>
    </xf>
    <xf numFmtId="0" fontId="38" fillId="6" borderId="29" xfId="0" applyFont="1" applyFill="1" applyBorder="1" applyAlignment="1">
      <alignment horizontal="left" vertical="center" wrapText="1"/>
    </xf>
    <xf numFmtId="0" fontId="38" fillId="0" borderId="0" xfId="0" quotePrefix="1" applyFont="1" applyAlignment="1">
      <alignment horizontal="center"/>
    </xf>
    <xf numFmtId="0" fontId="38" fillId="0" borderId="0" xfId="0" applyFont="1" applyAlignment="1">
      <alignment wrapText="1"/>
    </xf>
    <xf numFmtId="0" fontId="44" fillId="0" borderId="0" xfId="0" applyFont="1"/>
    <xf numFmtId="187" fontId="40" fillId="0" borderId="0" xfId="0" applyNumberFormat="1" applyFont="1"/>
    <xf numFmtId="17" fontId="44" fillId="0" borderId="0" xfId="0" applyNumberFormat="1" applyFont="1" applyAlignment="1">
      <alignment wrapText="1"/>
    </xf>
    <xf numFmtId="0" fontId="44" fillId="0" borderId="0" xfId="0" applyFont="1" applyAlignment="1">
      <alignment wrapText="1"/>
    </xf>
    <xf numFmtId="168" fontId="38" fillId="5" borderId="0" xfId="5" applyNumberFormat="1" applyFont="1" applyFill="1" applyBorder="1" applyAlignment="1" applyProtection="1">
      <alignment vertical="center"/>
    </xf>
    <xf numFmtId="44" fontId="38" fillId="0" borderId="0" xfId="0" applyNumberFormat="1" applyFont="1" applyAlignment="1">
      <alignment vertical="center"/>
    </xf>
    <xf numFmtId="0" fontId="38" fillId="20" borderId="0" xfId="0" applyFont="1" applyFill="1" applyAlignment="1">
      <alignment vertical="center"/>
    </xf>
    <xf numFmtId="0" fontId="40" fillId="6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44" fillId="12" borderId="0" xfId="0" applyFont="1" applyFill="1" applyAlignment="1">
      <alignment horizontal="left" vertical="center"/>
    </xf>
    <xf numFmtId="164" fontId="38" fillId="6" borderId="0" xfId="4" applyFont="1" applyFill="1" applyBorder="1" applyAlignment="1" applyProtection="1"/>
    <xf numFmtId="0" fontId="38" fillId="6" borderId="0" xfId="4" applyNumberFormat="1" applyFont="1" applyFill="1" applyBorder="1" applyAlignment="1">
      <alignment horizontal="left"/>
    </xf>
    <xf numFmtId="165" fontId="38" fillId="6" borderId="0" xfId="5" applyFont="1" applyFill="1" applyBorder="1" applyAlignment="1">
      <alignment horizontal="center"/>
    </xf>
    <xf numFmtId="168" fontId="38" fillId="6" borderId="0" xfId="5" applyNumberFormat="1" applyFont="1" applyFill="1" applyBorder="1" applyAlignment="1">
      <alignment horizontal="center"/>
    </xf>
    <xf numFmtId="165" fontId="38" fillId="0" borderId="0" xfId="5" applyFont="1" applyFill="1" applyBorder="1" applyAlignment="1">
      <alignment horizontal="center"/>
    </xf>
    <xf numFmtId="167" fontId="38" fillId="2" borderId="0" xfId="1" applyFont="1" applyFill="1" applyBorder="1" applyAlignment="1" applyProtection="1">
      <alignment vertical="center"/>
      <protection locked="0"/>
    </xf>
    <xf numFmtId="0" fontId="38" fillId="0" borderId="0" xfId="1" applyNumberFormat="1" applyFont="1" applyFill="1" applyBorder="1" applyAlignment="1" applyProtection="1">
      <alignment vertical="center"/>
    </xf>
    <xf numFmtId="0" fontId="38" fillId="0" borderId="0" xfId="1" applyNumberFormat="1" applyFont="1" applyFill="1" applyBorder="1" applyAlignment="1" applyProtection="1">
      <alignment horizontal="left" vertical="center"/>
    </xf>
    <xf numFmtId="164" fontId="38" fillId="0" borderId="0" xfId="4" applyFont="1" applyFill="1" applyBorder="1"/>
    <xf numFmtId="182" fontId="38" fillId="2" borderId="0" xfId="1" applyNumberFormat="1" applyFont="1" applyFill="1" applyBorder="1" applyAlignment="1" applyProtection="1">
      <alignment vertical="center"/>
      <protection locked="0"/>
    </xf>
    <xf numFmtId="168" fontId="38" fillId="2" borderId="0" xfId="5" applyNumberFormat="1" applyFont="1" applyFill="1" applyBorder="1" applyAlignment="1" applyProtection="1">
      <alignment vertical="center"/>
      <protection locked="0"/>
    </xf>
    <xf numFmtId="165" fontId="38" fillId="2" borderId="0" xfId="12" applyFont="1" applyFill="1" applyBorder="1" applyAlignment="1" applyProtection="1">
      <alignment vertical="center"/>
    </xf>
    <xf numFmtId="169" fontId="38" fillId="5" borderId="0" xfId="1" applyNumberFormat="1" applyFont="1" applyFill="1" applyBorder="1" applyAlignment="1" applyProtection="1">
      <alignment vertical="center"/>
      <protection locked="0"/>
    </xf>
    <xf numFmtId="165" fontId="38" fillId="5" borderId="0" xfId="5" applyFont="1" applyFill="1" applyBorder="1" applyAlignment="1" applyProtection="1">
      <alignment vertical="center"/>
    </xf>
    <xf numFmtId="182" fontId="38" fillId="5" borderId="0" xfId="1" applyNumberFormat="1" applyFont="1" applyFill="1" applyBorder="1" applyAlignment="1" applyProtection="1">
      <alignment vertical="center"/>
      <protection locked="0"/>
    </xf>
    <xf numFmtId="168" fontId="38" fillId="5" borderId="0" xfId="5" applyNumberFormat="1" applyFont="1" applyFill="1" applyBorder="1" applyAlignment="1" applyProtection="1">
      <alignment vertical="center"/>
      <protection locked="0"/>
    </xf>
    <xf numFmtId="182" fontId="38" fillId="5" borderId="0" xfId="1" applyNumberFormat="1" applyFont="1" applyFill="1" applyBorder="1" applyAlignment="1" applyProtection="1">
      <alignment vertical="center"/>
    </xf>
    <xf numFmtId="14" fontId="38" fillId="5" borderId="0" xfId="1" applyNumberFormat="1" applyFont="1" applyFill="1" applyBorder="1" applyAlignment="1" applyProtection="1">
      <alignment horizontal="right" vertical="center"/>
      <protection locked="0"/>
    </xf>
    <xf numFmtId="3" fontId="38" fillId="5" borderId="0" xfId="4703" applyNumberFormat="1" applyFont="1" applyFill="1" applyBorder="1" applyAlignment="1" applyProtection="1">
      <alignment horizontal="right" vertical="center"/>
      <protection locked="0"/>
    </xf>
    <xf numFmtId="182" fontId="38" fillId="5" borderId="0" xfId="1" applyNumberFormat="1" applyFont="1" applyFill="1" applyBorder="1" applyAlignment="1" applyProtection="1">
      <alignment horizontal="left" vertical="center"/>
      <protection locked="0"/>
    </xf>
    <xf numFmtId="0" fontId="53" fillId="5" borderId="0" xfId="2" applyNumberFormat="1" applyFont="1" applyFill="1" applyBorder="1" applyAlignment="1" applyProtection="1">
      <alignment horizontal="center" vertical="center"/>
      <protection locked="0"/>
    </xf>
    <xf numFmtId="44" fontId="38" fillId="5" borderId="0" xfId="2" applyNumberFormat="1" applyFont="1" applyFill="1" applyBorder="1" applyAlignment="1" applyProtection="1">
      <alignment horizontal="right" vertical="center"/>
      <protection locked="0"/>
    </xf>
    <xf numFmtId="168" fontId="38" fillId="5" borderId="0" xfId="2" applyNumberFormat="1" applyFont="1" applyFill="1" applyBorder="1" applyAlignment="1" applyProtection="1">
      <alignment horizontal="right" vertical="center"/>
      <protection locked="0"/>
    </xf>
    <xf numFmtId="44" fontId="52" fillId="5" borderId="0" xfId="2" applyNumberFormat="1" applyFont="1" applyFill="1" applyBorder="1" applyAlignment="1" applyProtection="1">
      <alignment horizontal="right" vertical="center"/>
      <protection locked="0"/>
    </xf>
    <xf numFmtId="164" fontId="38" fillId="6" borderId="0" xfId="4703" applyFont="1" applyFill="1" applyBorder="1" applyAlignment="1" applyProtection="1">
      <alignment vertical="center"/>
    </xf>
    <xf numFmtId="167" fontId="38" fillId="6" borderId="0" xfId="1" applyFont="1" applyFill="1" applyBorder="1" applyAlignment="1" applyProtection="1">
      <alignment horizontal="right" vertical="center"/>
      <protection locked="0"/>
    </xf>
    <xf numFmtId="3" fontId="38" fillId="6" borderId="0" xfId="4703" applyNumberFormat="1" applyFont="1" applyFill="1" applyBorder="1" applyAlignment="1" applyProtection="1">
      <alignment horizontal="right" vertical="center"/>
      <protection locked="0"/>
    </xf>
    <xf numFmtId="182" fontId="38" fillId="6" borderId="0" xfId="1" applyNumberFormat="1" applyFont="1" applyFill="1" applyBorder="1" applyAlignment="1" applyProtection="1">
      <alignment horizontal="left" vertical="center"/>
      <protection locked="0"/>
    </xf>
    <xf numFmtId="168" fontId="38" fillId="6" borderId="0" xfId="2" applyNumberFormat="1" applyFont="1" applyFill="1" applyBorder="1" applyAlignment="1" applyProtection="1">
      <alignment horizontal="right" vertical="center"/>
      <protection locked="0"/>
    </xf>
    <xf numFmtId="44" fontId="38" fillId="6" borderId="0" xfId="2" applyNumberFormat="1" applyFont="1" applyFill="1" applyBorder="1" applyAlignment="1" applyProtection="1">
      <alignment horizontal="right" vertical="center"/>
      <protection locked="0"/>
    </xf>
    <xf numFmtId="44" fontId="52" fillId="6" borderId="0" xfId="2" applyNumberFormat="1" applyFont="1" applyFill="1" applyBorder="1" applyAlignment="1" applyProtection="1">
      <alignment horizontal="right" vertical="center"/>
      <protection locked="0"/>
    </xf>
    <xf numFmtId="0" fontId="44" fillId="6" borderId="0" xfId="5" applyNumberFormat="1" applyFont="1" applyFill="1" applyBorder="1" applyAlignment="1" applyProtection="1">
      <alignment horizontal="center" vertical="center"/>
    </xf>
    <xf numFmtId="168" fontId="44" fillId="6" borderId="0" xfId="5" applyNumberFormat="1" applyFont="1" applyFill="1" applyBorder="1" applyAlignment="1" applyProtection="1">
      <alignment horizontal="center" vertical="center"/>
    </xf>
    <xf numFmtId="0" fontId="44" fillId="5" borderId="0" xfId="5" applyNumberFormat="1" applyFont="1" applyFill="1" applyBorder="1" applyAlignment="1" applyProtection="1">
      <alignment horizontal="center" vertical="center"/>
    </xf>
    <xf numFmtId="168" fontId="44" fillId="5" borderId="0" xfId="5" applyNumberFormat="1" applyFont="1" applyFill="1" applyBorder="1" applyAlignment="1" applyProtection="1">
      <alignment horizontal="center" vertical="center"/>
    </xf>
    <xf numFmtId="168" fontId="42" fillId="25" borderId="0" xfId="5" applyNumberFormat="1" applyFont="1" applyFill="1" applyBorder="1" applyAlignment="1" applyProtection="1">
      <alignment vertical="center"/>
    </xf>
    <xf numFmtId="0" fontId="62" fillId="5" borderId="0" xfId="5" applyNumberFormat="1" applyFont="1" applyFill="1" applyBorder="1" applyAlignment="1" applyProtection="1">
      <alignment horizontal="center" vertical="center"/>
    </xf>
    <xf numFmtId="14" fontId="38" fillId="0" borderId="0" xfId="0" applyNumberFormat="1" applyFont="1"/>
    <xf numFmtId="0" fontId="38" fillId="5" borderId="0" xfId="5" applyNumberFormat="1" applyFont="1" applyFill="1" applyBorder="1" applyAlignment="1" applyProtection="1">
      <alignment horizontal="center" vertical="center"/>
    </xf>
    <xf numFmtId="0" fontId="44" fillId="0" borderId="0" xfId="0" applyFont="1" applyAlignment="1">
      <alignment horizontal="left" vertical="center"/>
    </xf>
    <xf numFmtId="0" fontId="38" fillId="20" borderId="0" xfId="0" applyFont="1" applyFill="1" applyAlignment="1">
      <alignment vertical="center" wrapText="1"/>
    </xf>
    <xf numFmtId="0" fontId="38" fillId="20" borderId="0" xfId="0" applyFont="1" applyFill="1"/>
    <xf numFmtId="0" fontId="50" fillId="12" borderId="0" xfId="0" applyFont="1" applyFill="1" applyAlignment="1">
      <alignment vertical="center"/>
    </xf>
    <xf numFmtId="0" fontId="65" fillId="26" borderId="0" xfId="0" applyFont="1" applyFill="1" applyAlignment="1">
      <alignment vertical="center"/>
    </xf>
    <xf numFmtId="0" fontId="66" fillId="0" borderId="0" xfId="0" applyFont="1"/>
    <xf numFmtId="188" fontId="66" fillId="0" borderId="0" xfId="0" applyNumberFormat="1" applyFont="1"/>
    <xf numFmtId="44" fontId="38" fillId="0" borderId="0" xfId="0" applyNumberFormat="1" applyFont="1"/>
    <xf numFmtId="44" fontId="38" fillId="4" borderId="0" xfId="0" applyNumberFormat="1" applyFont="1" applyFill="1"/>
    <xf numFmtId="0" fontId="40" fillId="20" borderId="0" xfId="0" applyFont="1" applyFill="1" applyAlignment="1">
      <alignment vertical="center"/>
    </xf>
    <xf numFmtId="44" fontId="38" fillId="5" borderId="0" xfId="5" applyNumberFormat="1" applyFont="1" applyFill="1" applyBorder="1" applyAlignment="1" applyProtection="1">
      <alignment vertical="center"/>
    </xf>
    <xf numFmtId="164" fontId="44" fillId="2" borderId="0" xfId="4" applyFont="1" applyFill="1" applyBorder="1" applyAlignment="1" applyProtection="1">
      <alignment vertical="center"/>
    </xf>
    <xf numFmtId="0" fontId="67" fillId="0" borderId="0" xfId="0" applyFont="1" applyAlignment="1">
      <alignment vertical="center"/>
    </xf>
    <xf numFmtId="0" fontId="67" fillId="0" borderId="0" xfId="0" applyFont="1"/>
    <xf numFmtId="0" fontId="38" fillId="6" borderId="29" xfId="0" applyFont="1" applyFill="1" applyBorder="1" applyAlignment="1">
      <alignment vertical="center" wrapText="1"/>
    </xf>
    <xf numFmtId="10" fontId="38" fillId="0" borderId="0" xfId="3" applyNumberFormat="1" applyFont="1"/>
    <xf numFmtId="9" fontId="40" fillId="0" borderId="0" xfId="3" applyFont="1"/>
    <xf numFmtId="0" fontId="38" fillId="19" borderId="42" xfId="0" applyFont="1" applyFill="1" applyBorder="1" applyAlignment="1">
      <alignment horizontal="center" vertical="center"/>
    </xf>
    <xf numFmtId="0" fontId="38" fillId="19" borderId="16" xfId="0" applyFont="1" applyFill="1" applyBorder="1" applyAlignment="1">
      <alignment vertical="center"/>
    </xf>
    <xf numFmtId="0" fontId="38" fillId="6" borderId="42" xfId="0" applyFont="1" applyFill="1" applyBorder="1" applyAlignment="1">
      <alignment horizontal="center" vertical="center"/>
    </xf>
    <xf numFmtId="0" fontId="38" fillId="6" borderId="43" xfId="18" applyFont="1" applyFill="1" applyBorder="1" applyAlignment="1">
      <alignment horizontal="left" vertical="center"/>
    </xf>
    <xf numFmtId="0" fontId="38" fillId="6" borderId="38" xfId="18" applyFont="1" applyFill="1" applyBorder="1" applyAlignment="1">
      <alignment horizontal="left" vertical="center"/>
    </xf>
    <xf numFmtId="0" fontId="38" fillId="6" borderId="39" xfId="0" applyFont="1" applyFill="1" applyBorder="1" applyAlignment="1">
      <alignment horizontal="center" vertical="center"/>
    </xf>
    <xf numFmtId="0" fontId="38" fillId="6" borderId="44" xfId="18" applyFont="1" applyFill="1" applyBorder="1" applyAlignment="1">
      <alignment horizontal="left" vertical="center"/>
    </xf>
    <xf numFmtId="0" fontId="38" fillId="6" borderId="3" xfId="18" applyFont="1" applyFill="1" applyBorder="1" applyAlignment="1">
      <alignment horizontal="left" vertical="center"/>
    </xf>
    <xf numFmtId="0" fontId="38" fillId="6" borderId="36" xfId="0" applyFont="1" applyFill="1" applyBorder="1" applyAlignment="1">
      <alignment horizontal="center" vertical="center"/>
    </xf>
    <xf numFmtId="0" fontId="38" fillId="6" borderId="45" xfId="18" applyFont="1" applyFill="1" applyBorder="1" applyAlignment="1">
      <alignment horizontal="left" vertical="center"/>
    </xf>
    <xf numFmtId="0" fontId="38" fillId="6" borderId="34" xfId="0" applyFont="1" applyFill="1" applyBorder="1" applyAlignment="1">
      <alignment horizontal="center" vertical="center"/>
    </xf>
    <xf numFmtId="0" fontId="38" fillId="6" borderId="35" xfId="18" applyFont="1" applyFill="1" applyBorder="1" applyAlignment="1">
      <alignment horizontal="left" vertical="center"/>
    </xf>
    <xf numFmtId="0" fontId="38" fillId="6" borderId="3" xfId="0" applyFont="1" applyFill="1" applyBorder="1" applyAlignment="1">
      <alignment horizontal="center" vertical="center"/>
    </xf>
    <xf numFmtId="0" fontId="38" fillId="19" borderId="40" xfId="0" applyFont="1" applyFill="1" applyBorder="1" applyAlignment="1">
      <alignment vertical="center"/>
    </xf>
    <xf numFmtId="0" fontId="38" fillId="6" borderId="37" xfId="0" applyFont="1" applyFill="1" applyBorder="1" applyAlignment="1">
      <alignment vertical="center"/>
    </xf>
    <xf numFmtId="0" fontId="38" fillId="6" borderId="35" xfId="0" applyFont="1" applyFill="1" applyBorder="1" applyAlignment="1">
      <alignment vertical="center"/>
    </xf>
    <xf numFmtId="0" fontId="44" fillId="5" borderId="0" xfId="5" applyNumberFormat="1" applyFont="1" applyFill="1" applyBorder="1" applyAlignment="1" applyProtection="1">
      <alignment horizontal="left" vertical="center"/>
    </xf>
    <xf numFmtId="0" fontId="38" fillId="20" borderId="0" xfId="0" applyFont="1" applyFill="1" applyAlignment="1">
      <alignment horizontal="left"/>
    </xf>
    <xf numFmtId="0" fontId="38" fillId="19" borderId="41" xfId="0" applyFont="1" applyFill="1" applyBorder="1" applyAlignment="1">
      <alignment horizontal="left" vertical="center"/>
    </xf>
    <xf numFmtId="0" fontId="38" fillId="6" borderId="41" xfId="0" applyFont="1" applyFill="1" applyBorder="1" applyAlignment="1">
      <alignment horizontal="left" vertical="center"/>
    </xf>
    <xf numFmtId="0" fontId="63" fillId="6" borderId="0" xfId="0" applyFont="1" applyFill="1" applyAlignment="1">
      <alignment horizontal="left" vertical="center"/>
    </xf>
    <xf numFmtId="185" fontId="38" fillId="0" borderId="0" xfId="4703" applyNumberFormat="1" applyFont="1" applyFill="1" applyBorder="1" applyAlignment="1" applyProtection="1"/>
    <xf numFmtId="0" fontId="72" fillId="0" borderId="0" xfId="0" applyFont="1"/>
    <xf numFmtId="0" fontId="71" fillId="0" borderId="0" xfId="0" applyFont="1"/>
    <xf numFmtId="44" fontId="71" fillId="0" borderId="0" xfId="0" applyNumberFormat="1" applyFont="1"/>
    <xf numFmtId="44" fontId="64" fillId="0" borderId="0" xfId="0" applyNumberFormat="1" applyFont="1"/>
    <xf numFmtId="44" fontId="58" fillId="0" borderId="0" xfId="0" applyNumberFormat="1" applyFont="1"/>
    <xf numFmtId="44" fontId="64" fillId="4" borderId="0" xfId="0" applyNumberFormat="1" applyFont="1" applyFill="1"/>
    <xf numFmtId="44" fontId="64" fillId="0" borderId="0" xfId="0" applyNumberFormat="1" applyFont="1" applyAlignment="1">
      <alignment vertical="center"/>
    </xf>
    <xf numFmtId="44" fontId="64" fillId="6" borderId="0" xfId="18" applyNumberFormat="1" applyFont="1" applyFill="1"/>
    <xf numFmtId="44" fontId="64" fillId="4" borderId="0" xfId="18" applyNumberFormat="1" applyFont="1" applyFill="1"/>
    <xf numFmtId="0" fontId="67" fillId="0" borderId="0" xfId="0" applyFont="1" applyAlignment="1">
      <alignment wrapText="1"/>
    </xf>
    <xf numFmtId="0" fontId="27" fillId="0" borderId="0" xfId="23"/>
    <xf numFmtId="164" fontId="38" fillId="2" borderId="0" xfId="4" applyFont="1" applyFill="1" applyBorder="1" applyAlignment="1" applyProtection="1">
      <alignment horizontal="left"/>
    </xf>
    <xf numFmtId="187" fontId="0" fillId="0" borderId="0" xfId="0" applyNumberFormat="1"/>
    <xf numFmtId="9" fontId="38" fillId="0" borderId="0" xfId="3" applyFont="1"/>
    <xf numFmtId="9" fontId="40" fillId="0" borderId="0" xfId="3" quotePrefix="1" applyFont="1"/>
    <xf numFmtId="188" fontId="66" fillId="0" borderId="0" xfId="0" applyNumberFormat="1" applyFont="1" applyAlignment="1">
      <alignment wrapText="1"/>
    </xf>
    <xf numFmtId="44" fontId="66" fillId="0" borderId="0" xfId="0" applyNumberFormat="1" applyFont="1"/>
    <xf numFmtId="44" fontId="66" fillId="6" borderId="0" xfId="0" applyNumberFormat="1" applyFont="1" applyFill="1" applyAlignment="1">
      <alignment wrapText="1"/>
    </xf>
    <xf numFmtId="44" fontId="38" fillId="6" borderId="29" xfId="0" applyNumberFormat="1" applyFont="1" applyFill="1" applyBorder="1" applyAlignment="1">
      <alignment vertical="center"/>
    </xf>
    <xf numFmtId="164" fontId="44" fillId="2" borderId="0" xfId="4" applyFont="1" applyFill="1" applyBorder="1" applyAlignment="1" applyProtection="1">
      <alignment horizontal="left" vertical="center"/>
    </xf>
    <xf numFmtId="164" fontId="38" fillId="2" borderId="0" xfId="4" applyFont="1" applyFill="1" applyBorder="1" applyAlignment="1" applyProtection="1">
      <alignment horizontal="left" vertical="center"/>
    </xf>
    <xf numFmtId="0" fontId="51" fillId="5" borderId="0" xfId="5" applyNumberFormat="1" applyFont="1" applyFill="1" applyBorder="1" applyAlignment="1" applyProtection="1">
      <alignment horizontal="center" vertical="center"/>
    </xf>
    <xf numFmtId="1" fontId="38" fillId="0" borderId="0" xfId="0" applyNumberFormat="1" applyFont="1"/>
    <xf numFmtId="1" fontId="38" fillId="0" borderId="0" xfId="0" applyNumberFormat="1" applyFont="1" applyAlignment="1">
      <alignment wrapText="1"/>
    </xf>
    <xf numFmtId="9" fontId="38" fillId="0" borderId="0" xfId="18" applyNumberFormat="1" applyFont="1"/>
    <xf numFmtId="9" fontId="67" fillId="0" borderId="0" xfId="0" applyNumberFormat="1" applyFont="1"/>
    <xf numFmtId="0" fontId="38" fillId="7" borderId="0" xfId="18" applyFont="1" applyFill="1"/>
    <xf numFmtId="43" fontId="38" fillId="7" borderId="0" xfId="0" applyNumberFormat="1" applyFont="1" applyFill="1" applyAlignment="1">
      <alignment vertical="center"/>
    </xf>
    <xf numFmtId="49" fontId="38" fillId="7" borderId="29" xfId="0" applyNumberFormat="1" applyFont="1" applyFill="1" applyBorder="1" applyAlignment="1">
      <alignment vertical="center"/>
    </xf>
    <xf numFmtId="164" fontId="34" fillId="0" borderId="0" xfId="4703" applyFont="1" applyFill="1" applyBorder="1" applyAlignment="1" applyProtection="1">
      <alignment vertical="center"/>
    </xf>
    <xf numFmtId="167" fontId="38" fillId="0" borderId="0" xfId="1" applyFont="1" applyFill="1" applyBorder="1" applyAlignment="1" applyProtection="1">
      <alignment horizontal="center" vertical="center"/>
      <protection locked="0"/>
    </xf>
    <xf numFmtId="182" fontId="38" fillId="0" borderId="0" xfId="1" applyNumberFormat="1" applyFont="1" applyFill="1" applyBorder="1" applyAlignment="1" applyProtection="1">
      <alignment horizontal="left" vertical="center"/>
      <protection locked="0"/>
    </xf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4" fontId="38" fillId="0" borderId="0" xfId="2" applyNumberFormat="1" applyFont="1" applyFill="1" applyBorder="1" applyAlignment="1" applyProtection="1">
      <alignment horizontal="center" vertical="center"/>
      <protection locked="0"/>
    </xf>
    <xf numFmtId="0" fontId="72" fillId="5" borderId="0" xfId="5" applyNumberFormat="1" applyFont="1" applyFill="1" applyBorder="1" applyAlignment="1" applyProtection="1">
      <alignment horizontal="center" vertical="center"/>
    </xf>
    <xf numFmtId="0" fontId="71" fillId="0" borderId="0" xfId="0" applyFont="1" applyAlignment="1">
      <alignment vertical="center"/>
    </xf>
    <xf numFmtId="168" fontId="72" fillId="5" borderId="0" xfId="5" applyNumberFormat="1" applyFont="1" applyFill="1" applyBorder="1" applyAlignment="1" applyProtection="1">
      <alignment horizontal="center" vertical="center"/>
    </xf>
    <xf numFmtId="0" fontId="78" fillId="5" borderId="0" xfId="5" applyNumberFormat="1" applyFont="1" applyFill="1" applyBorder="1" applyAlignment="1" applyProtection="1">
      <alignment horizontal="center" vertical="center"/>
    </xf>
    <xf numFmtId="0" fontId="80" fillId="5" borderId="0" xfId="5" applyNumberFormat="1" applyFont="1" applyFill="1" applyBorder="1" applyAlignment="1" applyProtection="1">
      <alignment horizontal="center" vertical="center"/>
    </xf>
    <xf numFmtId="0" fontId="79" fillId="0" borderId="0" xfId="0" applyFont="1" applyAlignment="1">
      <alignment vertical="center"/>
    </xf>
    <xf numFmtId="0" fontId="72" fillId="27" borderId="0" xfId="0" applyFont="1" applyFill="1" applyAlignment="1">
      <alignment vertical="center"/>
    </xf>
    <xf numFmtId="168" fontId="35" fillId="35" borderId="0" xfId="2" applyNumberFormat="1" applyFont="1" applyFill="1" applyBorder="1" applyAlignment="1" applyProtection="1">
      <alignment horizontal="left" vertical="center"/>
    </xf>
    <xf numFmtId="171" fontId="48" fillId="35" borderId="0" xfId="2" applyNumberFormat="1" applyFont="1" applyFill="1" applyBorder="1" applyAlignment="1" applyProtection="1">
      <alignment horizontal="center" vertical="center"/>
    </xf>
    <xf numFmtId="164" fontId="43" fillId="36" borderId="0" xfId="4" applyFont="1" applyFill="1" applyBorder="1" applyAlignment="1" applyProtection="1">
      <alignment vertical="center"/>
    </xf>
    <xf numFmtId="164" fontId="38" fillId="2" borderId="0" xfId="4" quotePrefix="1" applyFont="1" applyFill="1" applyBorder="1" applyAlignment="1" applyProtection="1">
      <alignment horizontal="left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83" fillId="37" borderId="55" xfId="0" applyFont="1" applyFill="1" applyBorder="1" applyAlignment="1">
      <alignment vertical="center" wrapText="1"/>
    </xf>
    <xf numFmtId="0" fontId="83" fillId="37" borderId="56" xfId="0" applyFont="1" applyFill="1" applyBorder="1" applyAlignment="1">
      <alignment vertical="center" wrapText="1"/>
    </xf>
    <xf numFmtId="0" fontId="37" fillId="21" borderId="57" xfId="0" applyFont="1" applyFill="1" applyBorder="1" applyAlignment="1">
      <alignment vertical="center" wrapText="1"/>
    </xf>
    <xf numFmtId="0" fontId="34" fillId="0" borderId="58" xfId="0" applyFont="1" applyBorder="1" applyAlignment="1">
      <alignment vertical="center" wrapText="1"/>
    </xf>
    <xf numFmtId="0" fontId="37" fillId="21" borderId="59" xfId="0" applyFont="1" applyFill="1" applyBorder="1" applyAlignment="1">
      <alignment vertical="center" wrapText="1"/>
    </xf>
    <xf numFmtId="0" fontId="84" fillId="0" borderId="60" xfId="0" applyFont="1" applyBorder="1" applyAlignment="1">
      <alignment horizontal="left" vertical="center" wrapText="1" indent="1"/>
    </xf>
    <xf numFmtId="0" fontId="34" fillId="0" borderId="60" xfId="0" applyFont="1" applyBorder="1" applyAlignment="1">
      <alignment vertical="center" wrapText="1"/>
    </xf>
    <xf numFmtId="0" fontId="37" fillId="21" borderId="55" xfId="0" applyFont="1" applyFill="1" applyBorder="1" applyAlignment="1">
      <alignment vertical="center" wrapText="1"/>
    </xf>
    <xf numFmtId="0" fontId="0" fillId="21" borderId="59" xfId="0" applyFill="1" applyBorder="1" applyAlignment="1">
      <alignment vertical="top" wrapText="1"/>
    </xf>
    <xf numFmtId="0" fontId="0" fillId="21" borderId="61" xfId="0" applyFill="1" applyBorder="1" applyAlignment="1">
      <alignment vertical="top" wrapText="1"/>
    </xf>
    <xf numFmtId="0" fontId="84" fillId="0" borderId="56" xfId="0" applyFont="1" applyBorder="1" applyAlignment="1">
      <alignment horizontal="left" vertical="center" wrapText="1" indent="1"/>
    </xf>
    <xf numFmtId="0" fontId="86" fillId="0" borderId="62" xfId="0" applyFont="1" applyBorder="1" applyAlignment="1">
      <alignment horizontal="left" vertical="center" wrapText="1" indent="1"/>
    </xf>
    <xf numFmtId="0" fontId="34" fillId="21" borderId="59" xfId="0" applyFont="1" applyFill="1" applyBorder="1" applyAlignment="1">
      <alignment vertical="center" wrapText="1"/>
    </xf>
    <xf numFmtId="0" fontId="86" fillId="0" borderId="60" xfId="0" applyFont="1" applyBorder="1" applyAlignment="1">
      <alignment horizontal="left" vertical="center" wrapText="1" indent="1"/>
    </xf>
    <xf numFmtId="0" fontId="37" fillId="21" borderId="61" xfId="0" applyFont="1" applyFill="1" applyBorder="1" applyAlignment="1">
      <alignment vertical="center" wrapText="1"/>
    </xf>
    <xf numFmtId="0" fontId="84" fillId="0" borderId="62" xfId="0" applyFont="1" applyBorder="1" applyAlignment="1">
      <alignment horizontal="left" vertical="center" wrapText="1" indent="1"/>
    </xf>
    <xf numFmtId="0" fontId="84" fillId="0" borderId="58" xfId="0" applyFont="1" applyBorder="1" applyAlignment="1">
      <alignment horizontal="left" vertical="center" wrapText="1" indent="1"/>
    </xf>
    <xf numFmtId="0" fontId="37" fillId="21" borderId="61" xfId="0" applyFont="1" applyFill="1" applyBorder="1" applyAlignment="1">
      <alignment horizontal="right" vertical="center" wrapText="1"/>
    </xf>
    <xf numFmtId="164" fontId="38" fillId="2" borderId="0" xfId="4703" applyFont="1" applyFill="1" applyBorder="1" applyAlignment="1" applyProtection="1">
      <alignment horizontal="left" vertical="center"/>
    </xf>
    <xf numFmtId="0" fontId="90" fillId="5" borderId="0" xfId="5" applyNumberFormat="1" applyFont="1" applyFill="1" applyBorder="1" applyAlignment="1" applyProtection="1">
      <alignment horizontal="center" vertical="center"/>
    </xf>
    <xf numFmtId="0" fontId="90" fillId="6" borderId="0" xfId="5" applyNumberFormat="1" applyFont="1" applyFill="1" applyBorder="1" applyAlignment="1" applyProtection="1">
      <alignment horizontal="center" vertical="center"/>
    </xf>
    <xf numFmtId="0" fontId="90" fillId="5" borderId="0" xfId="5" applyNumberFormat="1" applyFont="1" applyFill="1" applyBorder="1" applyAlignment="1" applyProtection="1">
      <alignment horizontal="left" vertical="center"/>
    </xf>
    <xf numFmtId="0" fontId="90" fillId="12" borderId="0" xfId="0" applyFont="1" applyFill="1" applyAlignment="1">
      <alignment horizontal="left" vertical="center"/>
    </xf>
    <xf numFmtId="1" fontId="90" fillId="0" borderId="0" xfId="0" applyNumberFormat="1" applyFont="1" applyAlignment="1">
      <alignment vertical="center"/>
    </xf>
    <xf numFmtId="0" fontId="44" fillId="6" borderId="0" xfId="5" applyNumberFormat="1" applyFont="1" applyFill="1" applyBorder="1" applyAlignment="1" applyProtection="1">
      <alignment horizontal="left" vertical="center"/>
    </xf>
    <xf numFmtId="0" fontId="72" fillId="5" borderId="0" xfId="5" applyNumberFormat="1" applyFont="1" applyFill="1" applyBorder="1" applyAlignment="1" applyProtection="1">
      <alignment horizontal="left" vertical="center"/>
    </xf>
    <xf numFmtId="0" fontId="56" fillId="5" borderId="0" xfId="5" applyNumberFormat="1" applyFont="1" applyFill="1" applyBorder="1" applyAlignment="1" applyProtection="1">
      <alignment horizontal="center" vertical="center"/>
    </xf>
    <xf numFmtId="0" fontId="56" fillId="0" borderId="0" xfId="0" applyFont="1" applyAlignment="1">
      <alignment vertical="center"/>
    </xf>
    <xf numFmtId="164" fontId="56" fillId="5" borderId="0" xfId="4" applyFont="1" applyFill="1" applyBorder="1" applyAlignment="1" applyProtection="1">
      <alignment horizontal="left" vertical="center"/>
    </xf>
    <xf numFmtId="165" fontId="56" fillId="5" borderId="0" xfId="5" applyFont="1" applyFill="1" applyBorder="1" applyAlignment="1" applyProtection="1">
      <alignment vertical="center"/>
    </xf>
    <xf numFmtId="167" fontId="56" fillId="5" borderId="0" xfId="1" applyFont="1" applyFill="1" applyBorder="1" applyAlignment="1" applyProtection="1">
      <alignment vertical="center"/>
      <protection locked="0"/>
    </xf>
    <xf numFmtId="182" fontId="56" fillId="5" borderId="0" xfId="1" applyNumberFormat="1" applyFont="1" applyFill="1" applyBorder="1" applyAlignment="1" applyProtection="1">
      <alignment vertical="center"/>
      <protection locked="0"/>
    </xf>
    <xf numFmtId="168" fontId="56" fillId="5" borderId="0" xfId="5" applyNumberFormat="1" applyFont="1" applyFill="1" applyBorder="1" applyAlignment="1" applyProtection="1">
      <alignment vertical="center"/>
      <protection locked="0"/>
    </xf>
    <xf numFmtId="164" fontId="38" fillId="0" borderId="0" xfId="4703" applyFont="1" applyFill="1" applyBorder="1" applyAlignment="1" applyProtection="1">
      <alignment horizontal="left" vertical="center"/>
    </xf>
    <xf numFmtId="165" fontId="35" fillId="35" borderId="0" xfId="5" applyFont="1" applyFill="1" applyBorder="1" applyAlignment="1" applyProtection="1">
      <alignment horizontal="left" vertical="center"/>
    </xf>
    <xf numFmtId="165" fontId="35" fillId="35" borderId="0" xfId="5" applyFont="1" applyFill="1" applyBorder="1" applyAlignment="1" applyProtection="1">
      <alignment vertical="center"/>
    </xf>
    <xf numFmtId="0" fontId="45" fillId="27" borderId="0" xfId="0" applyFont="1" applyFill="1" applyAlignment="1">
      <alignment vertical="center"/>
    </xf>
    <xf numFmtId="182" fontId="38" fillId="0" borderId="0" xfId="1" applyNumberFormat="1" applyFont="1" applyBorder="1" applyAlignment="1">
      <alignment vertical="center"/>
    </xf>
    <xf numFmtId="49" fontId="38" fillId="6" borderId="63" xfId="4" applyNumberFormat="1" applyFont="1" applyFill="1" applyBorder="1" applyAlignment="1">
      <alignment horizontal="left" vertical="center"/>
    </xf>
    <xf numFmtId="182" fontId="55" fillId="6" borderId="63" xfId="1" applyNumberFormat="1" applyFont="1" applyFill="1" applyBorder="1" applyAlignment="1">
      <alignment horizontal="left" vertical="center"/>
    </xf>
    <xf numFmtId="182" fontId="38" fillId="6" borderId="63" xfId="1" applyNumberFormat="1" applyFont="1" applyFill="1" applyBorder="1" applyAlignment="1">
      <alignment horizontal="left" vertical="center"/>
    </xf>
    <xf numFmtId="0" fontId="38" fillId="0" borderId="63" xfId="1" applyNumberFormat="1" applyFont="1" applyFill="1" applyBorder="1" applyAlignment="1" applyProtection="1">
      <alignment horizontal="left" vertical="center"/>
    </xf>
    <xf numFmtId="0" fontId="38" fillId="6" borderId="63" xfId="0" applyFont="1" applyFill="1" applyBorder="1" applyAlignment="1">
      <alignment horizontal="left" vertical="center"/>
    </xf>
    <xf numFmtId="182" fontId="55" fillId="6" borderId="64" xfId="1" applyNumberFormat="1" applyFont="1" applyFill="1" applyBorder="1" applyAlignment="1">
      <alignment horizontal="left" vertical="center"/>
    </xf>
    <xf numFmtId="0" fontId="38" fillId="2" borderId="64" xfId="0" applyFont="1" applyFill="1" applyBorder="1" applyAlignment="1">
      <alignment horizontal="left" vertical="center"/>
    </xf>
    <xf numFmtId="49" fontId="38" fillId="6" borderId="64" xfId="4" applyNumberFormat="1" applyFont="1" applyFill="1" applyBorder="1" applyAlignment="1">
      <alignment horizontal="left" vertical="center"/>
    </xf>
    <xf numFmtId="1" fontId="38" fillId="0" borderId="64" xfId="1" applyNumberFormat="1" applyFont="1" applyFill="1" applyBorder="1" applyAlignment="1" applyProtection="1">
      <alignment horizontal="left" vertical="center"/>
    </xf>
    <xf numFmtId="0" fontId="38" fillId="0" borderId="64" xfId="0" applyFont="1" applyBorder="1" applyAlignment="1">
      <alignment horizontal="left" vertical="center"/>
    </xf>
    <xf numFmtId="0" fontId="38" fillId="6" borderId="64" xfId="0" applyFont="1" applyFill="1" applyBorder="1" applyAlignment="1">
      <alignment horizontal="left" vertical="center"/>
    </xf>
    <xf numFmtId="1" fontId="44" fillId="6" borderId="63" xfId="0" applyNumberFormat="1" applyFont="1" applyFill="1" applyBorder="1" applyAlignment="1">
      <alignment wrapText="1"/>
    </xf>
    <xf numFmtId="0" fontId="38" fillId="0" borderId="63" xfId="0" applyFont="1" applyBorder="1"/>
    <xf numFmtId="164" fontId="38" fillId="2" borderId="63" xfId="4703" applyFont="1" applyFill="1" applyBorder="1" applyAlignment="1" applyProtection="1">
      <alignment horizontal="left" vertical="center"/>
    </xf>
    <xf numFmtId="164" fontId="38" fillId="2" borderId="63" xfId="4703" quotePrefix="1" applyFont="1" applyFill="1" applyBorder="1" applyAlignment="1" applyProtection="1">
      <alignment horizontal="left" vertical="center"/>
    </xf>
    <xf numFmtId="164" fontId="38" fillId="2" borderId="64" xfId="4703" quotePrefix="1" applyFont="1" applyFill="1" applyBorder="1" applyAlignment="1" applyProtection="1">
      <alignment horizontal="left" vertical="center"/>
    </xf>
    <xf numFmtId="164" fontId="38" fillId="2" borderId="64" xfId="4703" applyFont="1" applyFill="1" applyBorder="1" applyAlignment="1" applyProtection="1">
      <alignment horizontal="left" vertical="center"/>
    </xf>
    <xf numFmtId="164" fontId="38" fillId="0" borderId="64" xfId="4703" quotePrefix="1" applyFont="1" applyFill="1" applyBorder="1" applyAlignment="1" applyProtection="1">
      <alignment horizontal="left" vertical="center"/>
    </xf>
    <xf numFmtId="164" fontId="38" fillId="2" borderId="64" xfId="4" applyFont="1" applyFill="1" applyBorder="1" applyAlignment="1" applyProtection="1">
      <alignment horizontal="left"/>
    </xf>
    <xf numFmtId="164" fontId="38" fillId="0" borderId="63" xfId="4703" applyFont="1" applyFill="1" applyBorder="1" applyAlignment="1" applyProtection="1">
      <alignment horizontal="left" vertical="center"/>
    </xf>
    <xf numFmtId="164" fontId="38" fillId="0" borderId="64" xfId="4703" applyFont="1" applyFill="1" applyBorder="1" applyAlignment="1" applyProtection="1">
      <alignment horizontal="left" vertical="center"/>
    </xf>
    <xf numFmtId="165" fontId="77" fillId="2" borderId="64" xfId="5" applyFont="1" applyFill="1" applyBorder="1" applyAlignment="1" applyProtection="1">
      <alignment vertical="center"/>
    </xf>
    <xf numFmtId="164" fontId="44" fillId="2" borderId="64" xfId="4" applyFont="1" applyFill="1" applyBorder="1" applyAlignment="1" applyProtection="1">
      <alignment vertical="center"/>
    </xf>
    <xf numFmtId="165" fontId="38" fillId="2" borderId="64" xfId="5" applyFont="1" applyFill="1" applyBorder="1" applyAlignment="1" applyProtection="1">
      <alignment vertical="center"/>
    </xf>
    <xf numFmtId="165" fontId="38" fillId="2" borderId="64" xfId="12" applyFont="1" applyFill="1" applyBorder="1" applyAlignment="1" applyProtection="1">
      <alignment vertical="center"/>
    </xf>
    <xf numFmtId="0" fontId="44" fillId="0" borderId="64" xfId="0" applyFont="1" applyBorder="1" applyAlignment="1">
      <alignment horizontal="left" vertical="center"/>
    </xf>
    <xf numFmtId="164" fontId="44" fillId="0" borderId="64" xfId="4703" applyFont="1" applyFill="1" applyBorder="1" applyAlignment="1" applyProtection="1">
      <alignment vertical="center"/>
    </xf>
    <xf numFmtId="168" fontId="44" fillId="5" borderId="0" xfId="5" applyNumberFormat="1" applyFont="1" applyFill="1" applyBorder="1" applyAlignment="1" applyProtection="1">
      <alignment horizontal="right" vertical="center"/>
    </xf>
    <xf numFmtId="168" fontId="38" fillId="5" borderId="0" xfId="5" applyNumberFormat="1" applyFont="1" applyFill="1" applyBorder="1" applyAlignment="1" applyProtection="1">
      <alignment horizontal="left" vertical="center"/>
      <protection locked="0"/>
    </xf>
    <xf numFmtId="0" fontId="44" fillId="36" borderId="51" xfId="0" applyFont="1" applyFill="1" applyBorder="1" applyAlignment="1">
      <alignment horizontal="left" vertical="center"/>
    </xf>
    <xf numFmtId="0" fontId="44" fillId="36" borderId="30" xfId="0" applyFont="1" applyFill="1" applyBorder="1" applyAlignment="1">
      <alignment horizontal="left" vertical="center"/>
    </xf>
    <xf numFmtId="164" fontId="43" fillId="36" borderId="30" xfId="4" applyFont="1" applyFill="1" applyBorder="1" applyAlignment="1" applyProtection="1">
      <alignment vertical="center"/>
    </xf>
    <xf numFmtId="3" fontId="43" fillId="36" borderId="30" xfId="4" applyNumberFormat="1" applyFont="1" applyFill="1" applyBorder="1" applyAlignment="1" applyProtection="1">
      <alignment horizontal="center" vertical="center"/>
      <protection locked="0"/>
    </xf>
    <xf numFmtId="0" fontId="43" fillId="15" borderId="30" xfId="0" applyFont="1" applyFill="1" applyBorder="1" applyAlignment="1">
      <alignment vertical="center" wrapText="1"/>
    </xf>
    <xf numFmtId="0" fontId="59" fillId="36" borderId="50" xfId="0" applyFont="1" applyFill="1" applyBorder="1" applyAlignment="1">
      <alignment horizontal="left" vertical="center"/>
    </xf>
    <xf numFmtId="0" fontId="44" fillId="36" borderId="2" xfId="0" applyFont="1" applyFill="1" applyBorder="1" applyAlignment="1">
      <alignment horizontal="left" vertical="center"/>
    </xf>
    <xf numFmtId="164" fontId="76" fillId="36" borderId="2" xfId="4" applyFont="1" applyFill="1" applyBorder="1" applyAlignment="1" applyProtection="1">
      <alignment vertical="center"/>
    </xf>
    <xf numFmtId="164" fontId="43" fillId="36" borderId="2" xfId="4" applyFont="1" applyFill="1" applyBorder="1" applyAlignment="1" applyProtection="1">
      <alignment vertical="center"/>
    </xf>
    <xf numFmtId="3" fontId="43" fillId="36" borderId="2" xfId="4" applyNumberFormat="1" applyFont="1" applyFill="1" applyBorder="1" applyAlignment="1" applyProtection="1">
      <alignment horizontal="center" vertical="center"/>
      <protection locked="0"/>
    </xf>
    <xf numFmtId="167" fontId="43" fillId="36" borderId="2" xfId="1" applyFont="1" applyFill="1" applyBorder="1" applyAlignment="1" applyProtection="1">
      <alignment horizontal="center" vertical="center"/>
      <protection locked="0"/>
    </xf>
    <xf numFmtId="167" fontId="44" fillId="36" borderId="2" xfId="1" applyFont="1" applyFill="1" applyBorder="1" applyAlignment="1" applyProtection="1">
      <alignment horizontal="right" vertical="center"/>
      <protection locked="0"/>
    </xf>
    <xf numFmtId="167" fontId="44" fillId="36" borderId="2" xfId="1" applyFont="1" applyFill="1" applyBorder="1" applyAlignment="1" applyProtection="1">
      <alignment horizontal="center" vertical="center"/>
      <protection locked="0"/>
    </xf>
    <xf numFmtId="167" fontId="44" fillId="36" borderId="2" xfId="1" applyFont="1" applyFill="1" applyBorder="1" applyAlignment="1" applyProtection="1">
      <alignment horizontal="left" vertical="center"/>
      <protection locked="0"/>
    </xf>
    <xf numFmtId="0" fontId="43" fillId="15" borderId="2" xfId="0" applyFont="1" applyFill="1" applyBorder="1" applyAlignment="1">
      <alignment vertical="center" wrapText="1"/>
    </xf>
    <xf numFmtId="164" fontId="77" fillId="36" borderId="30" xfId="4" applyFont="1" applyFill="1" applyBorder="1" applyAlignment="1" applyProtection="1">
      <alignment horizontal="right" vertical="center"/>
    </xf>
    <xf numFmtId="164" fontId="38" fillId="36" borderId="30" xfId="4" applyFont="1" applyFill="1" applyBorder="1" applyAlignment="1" applyProtection="1">
      <alignment vertical="center"/>
    </xf>
    <xf numFmtId="3" fontId="38" fillId="36" borderId="30" xfId="4" applyNumberFormat="1" applyFont="1" applyFill="1" applyBorder="1" applyAlignment="1" applyProtection="1">
      <alignment horizontal="right" vertical="center"/>
      <protection locked="0"/>
    </xf>
    <xf numFmtId="167" fontId="38" fillId="36" borderId="30" xfId="1" applyFont="1" applyFill="1" applyBorder="1" applyAlignment="1" applyProtection="1">
      <alignment horizontal="center" vertical="center"/>
      <protection locked="0"/>
    </xf>
    <xf numFmtId="168" fontId="38" fillId="36" borderId="30" xfId="2" applyNumberFormat="1" applyFont="1" applyFill="1" applyBorder="1" applyAlignment="1" applyProtection="1">
      <alignment horizontal="right" vertical="center"/>
      <protection locked="0"/>
    </xf>
    <xf numFmtId="44" fontId="38" fillId="36" borderId="30" xfId="2" applyNumberFormat="1" applyFont="1" applyFill="1" applyBorder="1" applyAlignment="1" applyProtection="1">
      <alignment horizontal="center" vertical="center"/>
      <protection locked="0"/>
    </xf>
    <xf numFmtId="0" fontId="69" fillId="36" borderId="53" xfId="0" applyFont="1" applyFill="1" applyBorder="1" applyAlignment="1">
      <alignment horizontal="left" vertical="center"/>
    </xf>
    <xf numFmtId="164" fontId="38" fillId="36" borderId="2" xfId="4" applyFont="1" applyFill="1" applyBorder="1" applyAlignment="1" applyProtection="1">
      <alignment vertical="center"/>
    </xf>
    <xf numFmtId="3" fontId="38" fillId="36" borderId="2" xfId="4" applyNumberFormat="1" applyFont="1" applyFill="1" applyBorder="1" applyAlignment="1" applyProtection="1">
      <alignment horizontal="right" vertical="center"/>
      <protection locked="0"/>
    </xf>
    <xf numFmtId="167" fontId="38" fillId="36" borderId="2" xfId="1" applyFont="1" applyFill="1" applyBorder="1" applyAlignment="1" applyProtection="1">
      <alignment horizontal="center" vertical="center"/>
      <protection locked="0"/>
    </xf>
    <xf numFmtId="182" fontId="38" fillId="36" borderId="2" xfId="1" applyNumberFormat="1" applyFont="1" applyFill="1" applyBorder="1" applyAlignment="1" applyProtection="1">
      <alignment horizontal="left" vertical="center"/>
      <protection locked="0"/>
    </xf>
    <xf numFmtId="168" fontId="38" fillId="36" borderId="2" xfId="2" applyNumberFormat="1" applyFont="1" applyFill="1" applyBorder="1" applyAlignment="1" applyProtection="1">
      <alignment horizontal="right" vertical="center"/>
      <protection locked="0"/>
    </xf>
    <xf numFmtId="44" fontId="38" fillId="36" borderId="2" xfId="2" applyNumberFormat="1" applyFont="1" applyFill="1" applyBorder="1" applyAlignment="1" applyProtection="1">
      <alignment horizontal="center" vertical="center"/>
      <protection locked="0"/>
    </xf>
    <xf numFmtId="0" fontId="38" fillId="36" borderId="54" xfId="0" applyFont="1" applyFill="1" applyBorder="1" applyAlignment="1">
      <alignment vertical="center"/>
    </xf>
    <xf numFmtId="182" fontId="38" fillId="36" borderId="30" xfId="1" applyNumberFormat="1" applyFont="1" applyFill="1" applyBorder="1" applyAlignment="1" applyProtection="1">
      <alignment horizontal="left" vertical="center"/>
      <protection locked="0"/>
    </xf>
    <xf numFmtId="0" fontId="38" fillId="36" borderId="52" xfId="0" applyFont="1" applyFill="1" applyBorder="1" applyAlignment="1">
      <alignment vertical="center"/>
    </xf>
    <xf numFmtId="0" fontId="69" fillId="36" borderId="50" xfId="0" applyFont="1" applyFill="1" applyBorder="1" applyAlignment="1">
      <alignment horizontal="left" vertical="center"/>
    </xf>
    <xf numFmtId="0" fontId="38" fillId="36" borderId="49" xfId="0" applyFont="1" applyFill="1" applyBorder="1" applyAlignment="1">
      <alignment horizontal="right" vertical="center"/>
    </xf>
    <xf numFmtId="0" fontId="70" fillId="36" borderId="50" xfId="0" applyFont="1" applyFill="1" applyBorder="1" applyAlignment="1">
      <alignment horizontal="left" vertical="center"/>
    </xf>
    <xf numFmtId="0" fontId="81" fillId="36" borderId="50" xfId="0" applyFont="1" applyFill="1" applyBorder="1" applyAlignment="1">
      <alignment horizontal="left" vertical="center"/>
    </xf>
    <xf numFmtId="0" fontId="79" fillId="36" borderId="49" xfId="0" applyFont="1" applyFill="1" applyBorder="1" applyAlignment="1">
      <alignment horizontal="right" vertical="center"/>
    </xf>
    <xf numFmtId="0" fontId="62" fillId="36" borderId="1" xfId="0" applyFont="1" applyFill="1" applyBorder="1" applyAlignment="1">
      <alignment horizontal="right" vertical="center"/>
    </xf>
    <xf numFmtId="3" fontId="38" fillId="36" borderId="1" xfId="4703" applyNumberFormat="1" applyFont="1" applyFill="1" applyBorder="1" applyAlignment="1" applyProtection="1">
      <alignment horizontal="right" vertical="center"/>
      <protection locked="0"/>
    </xf>
    <xf numFmtId="0" fontId="59" fillId="36" borderId="1" xfId="0" applyFont="1" applyFill="1" applyBorder="1" applyAlignment="1">
      <alignment horizontal="right" vertical="center"/>
    </xf>
    <xf numFmtId="168" fontId="38" fillId="36" borderId="1" xfId="2" applyNumberFormat="1" applyFont="1" applyFill="1" applyBorder="1" applyAlignment="1" applyProtection="1">
      <alignment horizontal="right" vertical="center"/>
      <protection locked="0"/>
    </xf>
    <xf numFmtId="0" fontId="38" fillId="36" borderId="1" xfId="0" applyFont="1" applyFill="1" applyBorder="1" applyAlignment="1">
      <alignment vertical="center"/>
    </xf>
    <xf numFmtId="14" fontId="62" fillId="36" borderId="1" xfId="0" applyNumberFormat="1" applyFont="1" applyFill="1" applyBorder="1" applyAlignment="1">
      <alignment horizontal="left" vertical="center"/>
    </xf>
    <xf numFmtId="14" fontId="38" fillId="36" borderId="1" xfId="0" applyNumberFormat="1" applyFont="1" applyFill="1" applyBorder="1" applyAlignment="1">
      <alignment horizontal="right" vertical="center"/>
    </xf>
    <xf numFmtId="168" fontId="38" fillId="36" borderId="32" xfId="2" applyNumberFormat="1" applyFont="1" applyFill="1" applyBorder="1" applyAlignment="1" applyProtection="1">
      <alignment horizontal="right" vertical="center"/>
      <protection locked="0"/>
    </xf>
    <xf numFmtId="0" fontId="59" fillId="36" borderId="66" xfId="0" applyFont="1" applyFill="1" applyBorder="1" applyAlignment="1">
      <alignment horizontal="left" vertical="center"/>
    </xf>
    <xf numFmtId="0" fontId="59" fillId="36" borderId="67" xfId="0" applyFont="1" applyFill="1" applyBorder="1" applyAlignment="1">
      <alignment horizontal="center" vertical="center"/>
    </xf>
    <xf numFmtId="0" fontId="44" fillId="36" borderId="66" xfId="0" applyFont="1" applyFill="1" applyBorder="1" applyAlignment="1">
      <alignment horizontal="left" vertical="center"/>
    </xf>
    <xf numFmtId="0" fontId="62" fillId="36" borderId="66" xfId="0" applyFont="1" applyFill="1" applyBorder="1" applyAlignment="1">
      <alignment horizontal="left" vertical="center"/>
    </xf>
    <xf numFmtId="0" fontId="59" fillId="36" borderId="69" xfId="0" applyFont="1" applyFill="1" applyBorder="1" applyAlignment="1">
      <alignment horizontal="center" vertical="center"/>
    </xf>
    <xf numFmtId="0" fontId="69" fillId="38" borderId="72" xfId="0" applyFont="1" applyFill="1" applyBorder="1" applyAlignment="1">
      <alignment horizontal="left" vertical="center"/>
    </xf>
    <xf numFmtId="164" fontId="44" fillId="38" borderId="73" xfId="4" applyFont="1" applyFill="1" applyBorder="1" applyAlignment="1" applyProtection="1">
      <alignment vertical="center"/>
    </xf>
    <xf numFmtId="164" fontId="38" fillId="38" borderId="73" xfId="4" applyFont="1" applyFill="1" applyBorder="1" applyAlignment="1" applyProtection="1">
      <alignment vertical="center"/>
    </xf>
    <xf numFmtId="3" fontId="38" fillId="38" borderId="73" xfId="4" applyNumberFormat="1" applyFont="1" applyFill="1" applyBorder="1" applyAlignment="1" applyProtection="1">
      <alignment horizontal="right" vertical="center"/>
      <protection locked="0"/>
    </xf>
    <xf numFmtId="167" fontId="38" fillId="38" borderId="73" xfId="1" applyFont="1" applyFill="1" applyBorder="1" applyAlignment="1" applyProtection="1">
      <alignment horizontal="center" vertical="center"/>
      <protection locked="0"/>
    </xf>
    <xf numFmtId="167" fontId="44" fillId="38" borderId="73" xfId="1" applyFont="1" applyFill="1" applyBorder="1" applyAlignment="1" applyProtection="1">
      <alignment horizontal="right" vertical="center"/>
      <protection locked="0"/>
    </xf>
    <xf numFmtId="167" fontId="43" fillId="38" borderId="73" xfId="1" applyFont="1" applyFill="1" applyBorder="1" applyAlignment="1" applyProtection="1">
      <alignment horizontal="center" vertical="center"/>
      <protection locked="0"/>
    </xf>
    <xf numFmtId="167" fontId="44" fillId="38" borderId="73" xfId="1" applyFont="1" applyFill="1" applyBorder="1" applyAlignment="1" applyProtection="1">
      <alignment horizontal="left" vertical="center"/>
      <protection locked="0"/>
    </xf>
    <xf numFmtId="0" fontId="38" fillId="38" borderId="74" xfId="0" applyFont="1" applyFill="1" applyBorder="1" applyAlignment="1">
      <alignment vertical="center"/>
    </xf>
    <xf numFmtId="165" fontId="38" fillId="2" borderId="67" xfId="12" applyFont="1" applyFill="1" applyBorder="1" applyAlignment="1" applyProtection="1">
      <alignment vertical="center"/>
    </xf>
    <xf numFmtId="0" fontId="69" fillId="36" borderId="70" xfId="0" applyFont="1" applyFill="1" applyBorder="1" applyAlignment="1">
      <alignment horizontal="left" vertical="center"/>
    </xf>
    <xf numFmtId="0" fontId="38" fillId="36" borderId="71" xfId="0" applyFont="1" applyFill="1" applyBorder="1" applyAlignment="1">
      <alignment vertical="center"/>
    </xf>
    <xf numFmtId="0" fontId="62" fillId="36" borderId="68" xfId="0" applyFont="1" applyFill="1" applyBorder="1" applyAlignment="1">
      <alignment horizontal="left" vertical="center"/>
    </xf>
    <xf numFmtId="0" fontId="62" fillId="5" borderId="66" xfId="0" applyFont="1" applyFill="1" applyBorder="1" applyAlignment="1">
      <alignment horizontal="left" vertical="center"/>
    </xf>
    <xf numFmtId="0" fontId="44" fillId="36" borderId="75" xfId="0" applyFont="1" applyFill="1" applyBorder="1" applyAlignment="1">
      <alignment horizontal="center" vertical="center"/>
    </xf>
    <xf numFmtId="0" fontId="44" fillId="36" borderId="76" xfId="0" applyFont="1" applyFill="1" applyBorder="1" applyAlignment="1">
      <alignment horizontal="left" vertical="center"/>
    </xf>
    <xf numFmtId="164" fontId="77" fillId="36" borderId="76" xfId="4" applyFont="1" applyFill="1" applyBorder="1" applyAlignment="1" applyProtection="1">
      <alignment horizontal="right" vertical="center"/>
    </xf>
    <xf numFmtId="164" fontId="43" fillId="36" borderId="76" xfId="4" applyFont="1" applyFill="1" applyBorder="1" applyAlignment="1" applyProtection="1">
      <alignment vertical="center"/>
    </xf>
    <xf numFmtId="0" fontId="59" fillId="36" borderId="77" xfId="0" applyFont="1" applyFill="1" applyBorder="1" applyAlignment="1">
      <alignment horizontal="center" vertical="center"/>
    </xf>
    <xf numFmtId="1" fontId="90" fillId="28" borderId="5" xfId="0" applyNumberFormat="1" applyFont="1" applyFill="1" applyBorder="1" applyAlignment="1">
      <alignment vertical="center"/>
    </xf>
    <xf numFmtId="0" fontId="44" fillId="28" borderId="5" xfId="0" applyFont="1" applyFill="1" applyBorder="1" applyAlignment="1">
      <alignment horizontal="left" vertical="center"/>
    </xf>
    <xf numFmtId="164" fontId="38" fillId="28" borderId="5" xfId="4703" applyFont="1" applyFill="1" applyBorder="1" applyAlignment="1" applyProtection="1">
      <alignment vertical="center"/>
    </xf>
    <xf numFmtId="167" fontId="38" fillId="28" borderId="5" xfId="1" applyFont="1" applyFill="1" applyBorder="1" applyAlignment="1" applyProtection="1">
      <alignment horizontal="right" vertical="center"/>
      <protection locked="0"/>
    </xf>
    <xf numFmtId="3" fontId="38" fillId="28" borderId="5" xfId="4703" applyNumberFormat="1" applyFont="1" applyFill="1" applyBorder="1" applyAlignment="1" applyProtection="1">
      <alignment horizontal="right" vertical="center"/>
      <protection locked="0"/>
    </xf>
    <xf numFmtId="182" fontId="38" fillId="28" borderId="5" xfId="1" applyNumberFormat="1" applyFont="1" applyFill="1" applyBorder="1" applyAlignment="1" applyProtection="1">
      <alignment horizontal="left" vertical="center"/>
      <protection locked="0"/>
    </xf>
    <xf numFmtId="168" fontId="40" fillId="28" borderId="5" xfId="2" applyNumberFormat="1" applyFont="1" applyFill="1" applyBorder="1" applyAlignment="1" applyProtection="1">
      <alignment horizontal="right" vertical="center"/>
      <protection locked="0"/>
    </xf>
    <xf numFmtId="44" fontId="38" fillId="28" borderId="5" xfId="2" applyNumberFormat="1" applyFont="1" applyFill="1" applyBorder="1" applyAlignment="1" applyProtection="1">
      <alignment horizontal="right" vertical="center"/>
      <protection locked="0"/>
    </xf>
    <xf numFmtId="168" fontId="38" fillId="28" borderId="5" xfId="2" applyNumberFormat="1" applyFont="1" applyFill="1" applyBorder="1" applyAlignment="1" applyProtection="1">
      <alignment horizontal="right" vertical="center"/>
      <protection locked="0"/>
    </xf>
    <xf numFmtId="44" fontId="52" fillId="28" borderId="5" xfId="2" applyNumberFormat="1" applyFont="1" applyFill="1" applyBorder="1" applyAlignment="1" applyProtection="1">
      <alignment horizontal="right" vertical="center"/>
      <protection locked="0"/>
    </xf>
    <xf numFmtId="0" fontId="38" fillId="28" borderId="5" xfId="0" applyFont="1" applyFill="1" applyBorder="1" applyAlignment="1">
      <alignment vertical="center"/>
    </xf>
    <xf numFmtId="0" fontId="38" fillId="28" borderId="5" xfId="0" applyFont="1" applyFill="1" applyBorder="1" applyAlignment="1">
      <alignment horizontal="left" vertical="center"/>
    </xf>
    <xf numFmtId="0" fontId="38" fillId="28" borderId="6" xfId="0" applyFont="1" applyFill="1" applyBorder="1" applyAlignment="1">
      <alignment vertical="center"/>
    </xf>
    <xf numFmtId="0" fontId="38" fillId="28" borderId="7" xfId="0" applyFont="1" applyFill="1" applyBorder="1" applyAlignment="1">
      <alignment vertical="center"/>
    </xf>
    <xf numFmtId="0" fontId="38" fillId="28" borderId="8" xfId="0" applyFont="1" applyFill="1" applyBorder="1" applyAlignment="1">
      <alignment vertical="center"/>
    </xf>
    <xf numFmtId="0" fontId="53" fillId="28" borderId="7" xfId="0" applyFont="1" applyFill="1" applyBorder="1" applyAlignment="1">
      <alignment vertical="center"/>
    </xf>
    <xf numFmtId="0" fontId="38" fillId="28" borderId="7" xfId="0" applyFont="1" applyFill="1" applyBorder="1" applyAlignment="1">
      <alignment vertical="center" wrapText="1"/>
    </xf>
    <xf numFmtId="0" fontId="38" fillId="28" borderId="8" xfId="0" applyFont="1" applyFill="1" applyBorder="1" applyAlignment="1">
      <alignment vertical="center" wrapText="1"/>
    </xf>
    <xf numFmtId="0" fontId="44" fillId="35" borderId="7" xfId="0" applyFont="1" applyFill="1" applyBorder="1" applyAlignment="1">
      <alignment vertical="center"/>
    </xf>
    <xf numFmtId="0" fontId="44" fillId="35" borderId="8" xfId="0" applyFont="1" applyFill="1" applyBorder="1" applyAlignment="1">
      <alignment vertical="center"/>
    </xf>
    <xf numFmtId="0" fontId="44" fillId="35" borderId="7" xfId="0" applyFont="1" applyFill="1" applyBorder="1" applyAlignment="1">
      <alignment horizontal="left" vertical="center"/>
    </xf>
    <xf numFmtId="0" fontId="44" fillId="35" borderId="8" xfId="0" applyFont="1" applyFill="1" applyBorder="1" applyAlignment="1">
      <alignment horizontal="left" vertical="center"/>
    </xf>
    <xf numFmtId="0" fontId="80" fillId="35" borderId="7" xfId="0" applyFont="1" applyFill="1" applyBorder="1" applyAlignment="1">
      <alignment vertical="center"/>
    </xf>
    <xf numFmtId="0" fontId="80" fillId="35" borderId="8" xfId="0" applyFont="1" applyFill="1" applyBorder="1" applyAlignment="1">
      <alignment vertical="center"/>
    </xf>
    <xf numFmtId="0" fontId="72" fillId="35" borderId="8" xfId="0" applyFont="1" applyFill="1" applyBorder="1" applyAlignment="1">
      <alignment vertical="center"/>
    </xf>
    <xf numFmtId="0" fontId="72" fillId="35" borderId="7" xfId="0" applyFont="1" applyFill="1" applyBorder="1" applyAlignment="1">
      <alignment vertical="center"/>
    </xf>
    <xf numFmtId="0" fontId="51" fillId="35" borderId="7" xfId="0" applyFont="1" applyFill="1" applyBorder="1" applyAlignment="1">
      <alignment vertical="center"/>
    </xf>
    <xf numFmtId="0" fontId="51" fillId="35" borderId="8" xfId="0" applyFont="1" applyFill="1" applyBorder="1" applyAlignment="1">
      <alignment vertical="center"/>
    </xf>
    <xf numFmtId="0" fontId="38" fillId="35" borderId="7" xfId="0" applyFont="1" applyFill="1" applyBorder="1" applyAlignment="1">
      <alignment vertical="center"/>
    </xf>
    <xf numFmtId="0" fontId="71" fillId="35" borderId="8" xfId="0" applyFont="1" applyFill="1" applyBorder="1" applyAlignment="1">
      <alignment vertical="center"/>
    </xf>
    <xf numFmtId="0" fontId="56" fillId="35" borderId="7" xfId="0" applyFont="1" applyFill="1" applyBorder="1" applyAlignment="1">
      <alignment vertical="center"/>
    </xf>
    <xf numFmtId="0" fontId="91" fillId="35" borderId="8" xfId="0" applyFont="1" applyFill="1" applyBorder="1" applyAlignment="1">
      <alignment vertical="center"/>
    </xf>
    <xf numFmtId="0" fontId="44" fillId="35" borderId="9" xfId="0" applyFont="1" applyFill="1" applyBorder="1" applyAlignment="1">
      <alignment vertical="center"/>
    </xf>
    <xf numFmtId="0" fontId="90" fillId="35" borderId="10" xfId="0" applyFont="1" applyFill="1" applyBorder="1" applyAlignment="1">
      <alignment horizontal="left" vertical="center"/>
    </xf>
    <xf numFmtId="0" fontId="35" fillId="35" borderId="10" xfId="0" applyFont="1" applyFill="1" applyBorder="1" applyAlignment="1">
      <alignment horizontal="left" vertical="center"/>
    </xf>
    <xf numFmtId="168" fontId="35" fillId="35" borderId="10" xfId="0" applyNumberFormat="1" applyFont="1" applyFill="1" applyBorder="1" applyAlignment="1">
      <alignment vertical="center"/>
    </xf>
    <xf numFmtId="171" fontId="48" fillId="35" borderId="10" xfId="2" applyNumberFormat="1" applyFont="1" applyFill="1" applyBorder="1" applyAlignment="1" applyProtection="1">
      <alignment horizontal="center" vertical="center"/>
    </xf>
    <xf numFmtId="0" fontId="72" fillId="35" borderId="11" xfId="0" applyFont="1" applyFill="1" applyBorder="1" applyAlignment="1">
      <alignment vertical="center"/>
    </xf>
    <xf numFmtId="0" fontId="44" fillId="0" borderId="79" xfId="0" applyFont="1" applyBorder="1" applyAlignment="1">
      <alignment horizontal="left" vertical="center" indent="2"/>
    </xf>
    <xf numFmtId="171" fontId="44" fillId="0" borderId="80" xfId="0" applyNumberFormat="1" applyFont="1" applyBorder="1" applyAlignment="1">
      <alignment horizontal="center" vertical="center"/>
    </xf>
    <xf numFmtId="0" fontId="44" fillId="36" borderId="48" xfId="0" applyFont="1" applyFill="1" applyBorder="1" applyAlignment="1">
      <alignment horizontal="center" vertical="center"/>
    </xf>
    <xf numFmtId="0" fontId="67" fillId="12" borderId="0" xfId="0" applyFont="1" applyFill="1" applyAlignment="1">
      <alignment horizontal="center" vertical="center"/>
    </xf>
    <xf numFmtId="167" fontId="97" fillId="6" borderId="0" xfId="1" applyFont="1" applyFill="1" applyBorder="1" applyAlignment="1">
      <alignment horizontal="left"/>
    </xf>
    <xf numFmtId="0" fontId="98" fillId="36" borderId="50" xfId="0" applyFont="1" applyFill="1" applyBorder="1" applyAlignment="1">
      <alignment horizontal="left" vertical="center"/>
    </xf>
    <xf numFmtId="164" fontId="40" fillId="6" borderId="0" xfId="4" applyFont="1" applyFill="1" applyBorder="1" applyAlignment="1" applyProtection="1"/>
    <xf numFmtId="0" fontId="66" fillId="31" borderId="0" xfId="0" applyFont="1" applyFill="1" applyAlignment="1">
      <alignment horizontal="center" vertical="center"/>
    </xf>
    <xf numFmtId="182" fontId="44" fillId="36" borderId="1" xfId="1" applyNumberFormat="1" applyFont="1" applyFill="1" applyBorder="1" applyAlignment="1" applyProtection="1">
      <alignment horizontal="left" vertical="center"/>
      <protection locked="0"/>
    </xf>
    <xf numFmtId="44" fontId="42" fillId="25" borderId="0" xfId="5" applyNumberFormat="1" applyFont="1" applyFill="1" applyBorder="1" applyAlignment="1" applyProtection="1">
      <alignment vertical="center"/>
    </xf>
    <xf numFmtId="164" fontId="101" fillId="2" borderId="64" xfId="4703" applyFont="1" applyFill="1" applyBorder="1" applyAlignment="1" applyProtection="1">
      <alignment horizontal="center" vertical="center"/>
    </xf>
    <xf numFmtId="164" fontId="38" fillId="2" borderId="65" xfId="4703" applyFont="1" applyFill="1" applyBorder="1" applyAlignment="1" applyProtection="1">
      <alignment horizontal="left" vertical="center"/>
    </xf>
    <xf numFmtId="0" fontId="38" fillId="36" borderId="30" xfId="0" applyFont="1" applyFill="1" applyBorder="1" applyAlignment="1">
      <alignment horizontal="left" vertical="center"/>
    </xf>
    <xf numFmtId="170" fontId="93" fillId="0" borderId="0" xfId="0" applyNumberFormat="1" applyFont="1" applyAlignment="1">
      <alignment horizontal="left" vertical="center"/>
    </xf>
    <xf numFmtId="189" fontId="38" fillId="0" borderId="0" xfId="1" applyNumberFormat="1" applyFont="1" applyFill="1" applyBorder="1" applyAlignment="1" applyProtection="1">
      <alignment vertical="center"/>
      <protection locked="0"/>
    </xf>
    <xf numFmtId="0" fontId="59" fillId="36" borderId="1" xfId="0" applyFont="1" applyFill="1" applyBorder="1" applyAlignment="1" applyProtection="1">
      <alignment horizontal="right" vertical="center"/>
      <protection locked="0"/>
    </xf>
    <xf numFmtId="0" fontId="44" fillId="6" borderId="0" xfId="5" applyNumberFormat="1" applyFont="1" applyFill="1" applyBorder="1" applyAlignment="1" applyProtection="1">
      <alignment horizontal="center" vertical="center"/>
      <protection locked="0"/>
    </xf>
    <xf numFmtId="49" fontId="38" fillId="6" borderId="0" xfId="4" applyNumberFormat="1" applyFont="1" applyFill="1" applyBorder="1" applyAlignment="1" applyProtection="1">
      <alignment horizontal="left"/>
      <protection locked="0"/>
    </xf>
    <xf numFmtId="0" fontId="44" fillId="5" borderId="0" xfId="5" applyNumberFormat="1" applyFont="1" applyFill="1" applyBorder="1" applyAlignment="1" applyProtection="1">
      <alignment horizontal="center" vertical="center"/>
      <protection locked="0"/>
    </xf>
    <xf numFmtId="0" fontId="72" fillId="5" borderId="0" xfId="5" applyNumberFormat="1" applyFont="1" applyFill="1" applyBorder="1" applyAlignment="1" applyProtection="1">
      <alignment horizontal="center" vertical="center"/>
      <protection locked="0"/>
    </xf>
    <xf numFmtId="164" fontId="38" fillId="2" borderId="63" xfId="4703" applyFont="1" applyFill="1" applyBorder="1" applyAlignment="1" applyProtection="1">
      <alignment horizontal="left" vertical="center"/>
      <protection locked="0"/>
    </xf>
    <xf numFmtId="164" fontId="44" fillId="2" borderId="0" xfId="4" applyFont="1" applyFill="1" applyBorder="1" applyAlignment="1" applyProtection="1">
      <alignment vertical="center"/>
      <protection locked="0"/>
    </xf>
    <xf numFmtId="164" fontId="43" fillId="36" borderId="30" xfId="4" applyFont="1" applyFill="1" applyBorder="1" applyAlignment="1" applyProtection="1">
      <alignment vertical="center"/>
      <protection locked="0"/>
    </xf>
    <xf numFmtId="164" fontId="38" fillId="2" borderId="0" xfId="4" quotePrefix="1" applyFont="1" applyFill="1" applyBorder="1" applyAlignment="1" applyProtection="1">
      <alignment horizontal="left" vertical="center"/>
      <protection locked="0"/>
    </xf>
    <xf numFmtId="165" fontId="38" fillId="2" borderId="0" xfId="5" applyFont="1" applyFill="1" applyBorder="1" applyAlignment="1" applyProtection="1">
      <alignment vertical="center"/>
      <protection locked="0"/>
    </xf>
    <xf numFmtId="165" fontId="38" fillId="2" borderId="0" xfId="12" applyFont="1" applyFill="1" applyBorder="1" applyAlignment="1" applyProtection="1">
      <alignment vertical="center"/>
      <protection locked="0"/>
    </xf>
    <xf numFmtId="0" fontId="90" fillId="5" borderId="0" xfId="5" applyNumberFormat="1" applyFont="1" applyFill="1" applyBorder="1" applyAlignment="1" applyProtection="1">
      <alignment horizontal="center" vertical="center"/>
      <protection locked="0"/>
    </xf>
    <xf numFmtId="164" fontId="38" fillId="0" borderId="0" xfId="4703" applyFont="1" applyFill="1" applyBorder="1" applyAlignment="1" applyProtection="1">
      <alignment horizontal="left" vertical="center"/>
      <protection locked="0"/>
    </xf>
    <xf numFmtId="174" fontId="35" fillId="35" borderId="10" xfId="0" applyNumberFormat="1" applyFont="1" applyFill="1" applyBorder="1" applyAlignment="1" applyProtection="1">
      <alignment horizontal="left" vertical="center"/>
      <protection locked="0"/>
    </xf>
    <xf numFmtId="164" fontId="43" fillId="36" borderId="76" xfId="4" applyFont="1" applyFill="1" applyBorder="1" applyAlignment="1" applyProtection="1">
      <alignment vertical="center"/>
      <protection locked="0"/>
    </xf>
    <xf numFmtId="167" fontId="38" fillId="0" borderId="0" xfId="1" applyFont="1" applyBorder="1" applyAlignment="1" applyProtection="1">
      <alignment vertical="center"/>
      <protection locked="0"/>
    </xf>
    <xf numFmtId="167" fontId="38" fillId="0" borderId="0" xfId="1" applyFont="1" applyAlignment="1" applyProtection="1">
      <alignment vertical="center"/>
      <protection locked="0"/>
    </xf>
    <xf numFmtId="170" fontId="38" fillId="5" borderId="0" xfId="3" applyNumberFormat="1" applyFont="1" applyFill="1" applyBorder="1" applyAlignment="1" applyProtection="1">
      <alignment vertical="center"/>
    </xf>
    <xf numFmtId="44" fontId="44" fillId="2" borderId="0" xfId="4" applyNumberFormat="1" applyFont="1" applyFill="1" applyBorder="1" applyAlignment="1" applyProtection="1">
      <alignment vertical="center"/>
    </xf>
    <xf numFmtId="44" fontId="38" fillId="5" borderId="0" xfId="5" applyNumberFormat="1" applyFont="1" applyFill="1" applyBorder="1" applyAlignment="1" applyProtection="1">
      <alignment horizontal="center" vertical="center"/>
    </xf>
    <xf numFmtId="44" fontId="38" fillId="2" borderId="0" xfId="5" applyNumberFormat="1" applyFont="1" applyFill="1" applyBorder="1" applyAlignment="1" applyProtection="1">
      <alignment vertical="center"/>
    </xf>
    <xf numFmtId="44" fontId="38" fillId="2" borderId="0" xfId="12" applyNumberFormat="1" applyFont="1" applyFill="1" applyBorder="1" applyAlignment="1" applyProtection="1">
      <alignment vertical="center"/>
    </xf>
    <xf numFmtId="44" fontId="38" fillId="5" borderId="0" xfId="5" applyNumberFormat="1" applyFont="1" applyFill="1" applyBorder="1" applyAlignment="1" applyProtection="1">
      <alignment vertical="center"/>
      <protection locked="0"/>
    </xf>
    <xf numFmtId="44" fontId="44" fillId="36" borderId="2" xfId="0" applyNumberFormat="1" applyFont="1" applyFill="1" applyBorder="1" applyAlignment="1">
      <alignment vertical="center"/>
    </xf>
    <xf numFmtId="44" fontId="90" fillId="5" borderId="0" xfId="5" applyNumberFormat="1" applyFont="1" applyFill="1" applyBorder="1" applyAlignment="1" applyProtection="1">
      <alignment horizontal="center" vertical="center"/>
    </xf>
    <xf numFmtId="44" fontId="44" fillId="38" borderId="73" xfId="2" applyNumberFormat="1" applyFont="1" applyFill="1" applyBorder="1" applyAlignment="1" applyProtection="1">
      <alignment horizontal="right" vertical="center"/>
      <protection locked="0"/>
    </xf>
    <xf numFmtId="44" fontId="44" fillId="5" borderId="0" xfId="5" applyNumberFormat="1" applyFont="1" applyFill="1" applyBorder="1" applyAlignment="1" applyProtection="1">
      <alignment horizontal="center" vertical="center"/>
    </xf>
    <xf numFmtId="44" fontId="38" fillId="0" borderId="0" xfId="5" applyNumberFormat="1" applyFont="1" applyFill="1" applyBorder="1" applyAlignment="1" applyProtection="1">
      <alignment vertical="center"/>
    </xf>
    <xf numFmtId="44" fontId="35" fillId="35" borderId="10" xfId="0" applyNumberFormat="1" applyFont="1" applyFill="1" applyBorder="1" applyAlignment="1">
      <alignment vertical="center"/>
    </xf>
    <xf numFmtId="44" fontId="49" fillId="35" borderId="10" xfId="2" applyNumberFormat="1" applyFont="1" applyFill="1" applyBorder="1" applyAlignment="1" applyProtection="1">
      <alignment horizontal="left" vertical="center"/>
    </xf>
    <xf numFmtId="0" fontId="44" fillId="35" borderId="10" xfId="0" applyFont="1" applyFill="1" applyBorder="1" applyAlignment="1">
      <alignment horizontal="left" vertical="center"/>
    </xf>
    <xf numFmtId="0" fontId="103" fillId="27" borderId="0" xfId="0" applyFont="1" applyFill="1" applyAlignment="1">
      <alignment horizontal="center" vertical="center"/>
    </xf>
    <xf numFmtId="14" fontId="44" fillId="36" borderId="1" xfId="1" applyNumberFormat="1" applyFont="1" applyFill="1" applyBorder="1" applyAlignment="1" applyProtection="1">
      <alignment horizontal="right" vertical="center"/>
      <protection locked="0"/>
    </xf>
    <xf numFmtId="0" fontId="44" fillId="36" borderId="1" xfId="0" applyFont="1" applyFill="1" applyBorder="1" applyAlignment="1">
      <alignment horizontal="center" vertical="center"/>
    </xf>
    <xf numFmtId="164" fontId="38" fillId="0" borderId="63" xfId="4703" quotePrefix="1" applyFont="1" applyFill="1" applyBorder="1" applyAlignment="1" applyProtection="1">
      <alignment horizontal="left" vertical="center"/>
    </xf>
    <xf numFmtId="164" fontId="41" fillId="2" borderId="64" xfId="4703" applyFont="1" applyFill="1" applyBorder="1" applyAlignment="1" applyProtection="1">
      <alignment horizontal="left" vertical="center"/>
    </xf>
    <xf numFmtId="165" fontId="38" fillId="0" borderId="64" xfId="12" applyFont="1" applyFill="1" applyBorder="1" applyAlignment="1" applyProtection="1">
      <alignment vertical="center"/>
    </xf>
    <xf numFmtId="0" fontId="44" fillId="0" borderId="7" xfId="0" applyFont="1" applyBorder="1" applyAlignment="1">
      <alignment horizontal="left" vertical="center" indent="2"/>
    </xf>
    <xf numFmtId="171" fontId="44" fillId="0" borderId="8" xfId="0" applyNumberFormat="1" applyFont="1" applyBorder="1" applyAlignment="1">
      <alignment horizontal="center" vertical="center"/>
    </xf>
    <xf numFmtId="0" fontId="36" fillId="38" borderId="12" xfId="0" applyFont="1" applyFill="1" applyBorder="1" applyAlignment="1">
      <alignment horizontal="left" vertical="center"/>
    </xf>
    <xf numFmtId="0" fontId="35" fillId="38" borderId="13" xfId="0" applyFont="1" applyFill="1" applyBorder="1" applyAlignment="1">
      <alignment horizontal="left" vertical="center"/>
    </xf>
    <xf numFmtId="14" fontId="44" fillId="38" borderId="14" xfId="0" applyNumberFormat="1" applyFont="1" applyFill="1" applyBorder="1" applyAlignment="1">
      <alignment horizontal="center" vertical="center"/>
    </xf>
    <xf numFmtId="0" fontId="36" fillId="38" borderId="81" xfId="0" applyFont="1" applyFill="1" applyBorder="1" applyAlignment="1">
      <alignment horizontal="left" vertical="center"/>
    </xf>
    <xf numFmtId="0" fontId="35" fillId="38" borderId="78" xfId="0" applyFont="1" applyFill="1" applyBorder="1" applyAlignment="1">
      <alignment horizontal="left" vertical="center"/>
    </xf>
    <xf numFmtId="171" fontId="36" fillId="38" borderId="82" xfId="0" applyNumberFormat="1" applyFont="1" applyFill="1" applyBorder="1" applyAlignment="1">
      <alignment horizontal="left" vertical="center"/>
    </xf>
    <xf numFmtId="1" fontId="90" fillId="6" borderId="0" xfId="0" applyNumberFormat="1" applyFont="1" applyFill="1" applyAlignment="1">
      <alignment vertical="center"/>
    </xf>
    <xf numFmtId="0" fontId="44" fillId="6" borderId="0" xfId="0" applyFont="1" applyFill="1" applyAlignment="1">
      <alignment horizontal="left" vertical="center"/>
    </xf>
    <xf numFmtId="0" fontId="38" fillId="6" borderId="0" xfId="0" applyFont="1" applyFill="1" applyAlignment="1">
      <alignment horizontal="right" vertical="center"/>
    </xf>
    <xf numFmtId="0" fontId="44" fillId="5" borderId="0" xfId="0" applyFont="1" applyFill="1" applyAlignment="1">
      <alignment horizontal="left" vertical="center"/>
    </xf>
    <xf numFmtId="0" fontId="38" fillId="5" borderId="0" xfId="0" applyFont="1" applyFill="1" applyAlignment="1">
      <alignment horizontal="right" vertical="center"/>
    </xf>
    <xf numFmtId="0" fontId="38" fillId="5" borderId="0" xfId="0" applyFont="1" applyFill="1" applyAlignment="1">
      <alignment vertical="center"/>
    </xf>
    <xf numFmtId="14" fontId="38" fillId="5" borderId="0" xfId="0" applyNumberFormat="1" applyFont="1" applyFill="1" applyAlignment="1">
      <alignment horizontal="left" vertical="center"/>
    </xf>
    <xf numFmtId="14" fontId="38" fillId="5" borderId="0" xfId="0" applyNumberFormat="1" applyFont="1" applyFill="1" applyAlignment="1">
      <alignment horizontal="right" vertical="center"/>
    </xf>
    <xf numFmtId="0" fontId="90" fillId="28" borderId="0" xfId="0" applyFont="1" applyFill="1" applyAlignment="1">
      <alignment vertical="center" wrapText="1"/>
    </xf>
    <xf numFmtId="0" fontId="44" fillId="28" borderId="0" xfId="0" applyFont="1" applyFill="1" applyAlignment="1">
      <alignment horizontal="left" vertical="center" wrapText="1"/>
    </xf>
    <xf numFmtId="0" fontId="38" fillId="28" borderId="0" xfId="0" applyFont="1" applyFill="1" applyAlignment="1">
      <alignment vertical="center" wrapText="1"/>
    </xf>
    <xf numFmtId="0" fontId="38" fillId="28" borderId="0" xfId="0" applyFont="1" applyFill="1" applyAlignment="1" applyProtection="1">
      <alignment vertical="center" wrapText="1"/>
      <protection locked="0"/>
    </xf>
    <xf numFmtId="168" fontId="38" fillId="28" borderId="0" xfId="0" applyNumberFormat="1" applyFont="1" applyFill="1" applyAlignment="1">
      <alignment vertical="center" wrapText="1"/>
    </xf>
    <xf numFmtId="1" fontId="38" fillId="6" borderId="0" xfId="0" applyNumberFormat="1" applyFont="1" applyFill="1"/>
    <xf numFmtId="49" fontId="38" fillId="6" borderId="0" xfId="0" applyNumberFormat="1" applyFont="1" applyFill="1" applyAlignment="1">
      <alignment horizontal="left"/>
    </xf>
    <xf numFmtId="49" fontId="38" fillId="6" borderId="0" xfId="0" applyNumberFormat="1" applyFont="1" applyFill="1" applyAlignment="1">
      <alignment horizontal="right"/>
    </xf>
    <xf numFmtId="1" fontId="36" fillId="6" borderId="0" xfId="0" applyNumberFormat="1" applyFont="1" applyFill="1" applyAlignment="1">
      <alignment horizontal="left" vertical="center"/>
    </xf>
    <xf numFmtId="1" fontId="44" fillId="6" borderId="0" xfId="0" applyNumberFormat="1" applyFont="1" applyFill="1" applyAlignment="1">
      <alignment wrapText="1"/>
    </xf>
    <xf numFmtId="0" fontId="40" fillId="0" borderId="0" xfId="0" applyFont="1" applyAlignment="1">
      <alignment horizontal="left"/>
    </xf>
    <xf numFmtId="0" fontId="38" fillId="0" borderId="0" xfId="0" applyFont="1" applyProtection="1">
      <protection locked="0"/>
    </xf>
    <xf numFmtId="1" fontId="38" fillId="6" borderId="0" xfId="0" applyNumberFormat="1" applyFont="1" applyFill="1" applyAlignment="1">
      <alignment vertical="center"/>
    </xf>
    <xf numFmtId="49" fontId="38" fillId="6" borderId="0" xfId="0" applyNumberFormat="1" applyFont="1" applyFill="1" applyAlignment="1">
      <alignment horizontal="left" vertical="center"/>
    </xf>
    <xf numFmtId="168" fontId="38" fillId="0" borderId="0" xfId="0" applyNumberFormat="1" applyFont="1"/>
    <xf numFmtId="0" fontId="38" fillId="0" borderId="0" xfId="0" applyFont="1" applyAlignment="1" applyProtection="1">
      <alignment horizontal="left"/>
      <protection locked="0"/>
    </xf>
    <xf numFmtId="0" fontId="79" fillId="6" borderId="0" xfId="0" applyFont="1" applyFill="1"/>
    <xf numFmtId="0" fontId="79" fillId="6" borderId="0" xfId="0" applyFont="1" applyFill="1" applyAlignment="1" applyProtection="1">
      <alignment vertical="center"/>
      <protection locked="0"/>
    </xf>
    <xf numFmtId="0" fontId="79" fillId="0" borderId="0" xfId="0" applyFont="1" applyAlignment="1" applyProtection="1">
      <alignment vertical="center"/>
      <protection locked="0"/>
    </xf>
    <xf numFmtId="0" fontId="79" fillId="6" borderId="0" xfId="0" applyFont="1" applyFill="1" applyAlignment="1">
      <alignment horizontal="center" vertical="center"/>
    </xf>
    <xf numFmtId="0" fontId="79" fillId="6" borderId="0" xfId="221" applyFont="1" applyFill="1" applyAlignment="1">
      <alignment vertical="center"/>
    </xf>
    <xf numFmtId="0" fontId="79" fillId="6" borderId="0" xfId="0" applyFont="1" applyFill="1" applyAlignment="1">
      <alignment horizontal="left" vertical="center"/>
    </xf>
    <xf numFmtId="184" fontId="79" fillId="6" borderId="0" xfId="0" applyNumberFormat="1" applyFont="1" applyFill="1" applyAlignment="1" applyProtection="1">
      <alignment horizontal="center" vertical="center"/>
      <protection locked="0"/>
    </xf>
    <xf numFmtId="168" fontId="79" fillId="0" borderId="0" xfId="0" applyNumberFormat="1" applyFont="1" applyAlignment="1">
      <alignment vertical="center"/>
    </xf>
    <xf numFmtId="44" fontId="79" fillId="0" borderId="0" xfId="0" applyNumberFormat="1" applyFont="1" applyAlignment="1">
      <alignment vertical="center"/>
    </xf>
    <xf numFmtId="0" fontId="90" fillId="35" borderId="0" xfId="0" applyFont="1" applyFill="1" applyAlignment="1">
      <alignment horizontal="left" vertical="center"/>
    </xf>
    <xf numFmtId="0" fontId="35" fillId="35" borderId="0" xfId="0" applyFont="1" applyFill="1" applyAlignment="1">
      <alignment horizontal="left" vertical="center"/>
    </xf>
    <xf numFmtId="174" fontId="35" fillId="35" borderId="0" xfId="0" applyNumberFormat="1" applyFont="1" applyFill="1" applyAlignment="1" applyProtection="1">
      <alignment horizontal="left" vertical="center"/>
      <protection locked="0"/>
    </xf>
    <xf numFmtId="168" fontId="35" fillId="35" borderId="0" xfId="0" applyNumberFormat="1" applyFont="1" applyFill="1" applyAlignment="1">
      <alignment vertical="center"/>
    </xf>
    <xf numFmtId="0" fontId="41" fillId="0" borderId="0" xfId="0" applyFont="1" applyAlignment="1" applyProtection="1">
      <alignment horizontal="left" vertical="center"/>
      <protection locked="0"/>
    </xf>
    <xf numFmtId="0" fontId="62" fillId="5" borderId="0" xfId="0" applyFont="1" applyFill="1" applyAlignment="1">
      <alignment horizontal="left" vertical="center"/>
    </xf>
    <xf numFmtId="164" fontId="43" fillId="36" borderId="15" xfId="4" applyFont="1" applyFill="1" applyBorder="1" applyAlignment="1" applyProtection="1">
      <alignment vertical="center"/>
    </xf>
    <xf numFmtId="0" fontId="38" fillId="0" borderId="63" xfId="0" applyFont="1" applyBorder="1" applyAlignment="1">
      <alignment horizontal="left" vertical="center"/>
    </xf>
    <xf numFmtId="164" fontId="38" fillId="2" borderId="0" xfId="4703" applyFont="1" applyFill="1" applyBorder="1" applyAlignment="1" applyProtection="1">
      <alignment horizontal="left"/>
    </xf>
    <xf numFmtId="0" fontId="57" fillId="27" borderId="0" xfId="0" applyFont="1" applyFill="1" applyAlignment="1">
      <alignment vertical="center"/>
    </xf>
    <xf numFmtId="0" fontId="104" fillId="27" borderId="0" xfId="0" applyFont="1" applyFill="1" applyAlignment="1">
      <alignment vertical="center"/>
    </xf>
    <xf numFmtId="0" fontId="42" fillId="20" borderId="0" xfId="0" applyFont="1" applyFill="1" applyAlignment="1">
      <alignment vertical="center"/>
    </xf>
    <xf numFmtId="0" fontId="105" fillId="20" borderId="0" xfId="0" applyFont="1" applyFill="1" applyAlignment="1">
      <alignment vertical="center"/>
    </xf>
    <xf numFmtId="0" fontId="49" fillId="27" borderId="0" xfId="0" applyFont="1" applyFill="1" applyAlignment="1">
      <alignment vertical="center"/>
    </xf>
    <xf numFmtId="0" fontId="42" fillId="20" borderId="0" xfId="0" applyFont="1" applyFill="1" applyAlignment="1">
      <alignment vertical="center" wrapText="1"/>
    </xf>
    <xf numFmtId="0" fontId="42" fillId="20" borderId="0" xfId="0" applyFont="1" applyFill="1" applyAlignment="1">
      <alignment horizontal="left" vertical="center" wrapText="1"/>
    </xf>
    <xf numFmtId="0" fontId="105" fillId="20" borderId="0" xfId="0" applyFont="1" applyFill="1" applyAlignment="1">
      <alignment vertical="center" wrapText="1"/>
    </xf>
    <xf numFmtId="190" fontId="49" fillId="27" borderId="0" xfId="0" applyNumberFormat="1" applyFont="1" applyFill="1" applyAlignment="1">
      <alignment vertical="center"/>
    </xf>
    <xf numFmtId="0" fontId="42" fillId="20" borderId="0" xfId="0" applyFont="1" applyFill="1" applyAlignment="1">
      <alignment horizontal="left" vertical="center"/>
    </xf>
    <xf numFmtId="0" fontId="106" fillId="20" borderId="0" xfId="0" applyFont="1" applyFill="1" applyAlignment="1">
      <alignment horizontal="center" vertical="center"/>
    </xf>
    <xf numFmtId="0" fontId="49" fillId="20" borderId="0" xfId="0" applyFont="1" applyFill="1" applyAlignment="1">
      <alignment horizontal="left" vertical="center"/>
    </xf>
    <xf numFmtId="0" fontId="49" fillId="20" borderId="0" xfId="0" applyFont="1" applyFill="1" applyAlignment="1">
      <alignment vertical="center"/>
    </xf>
    <xf numFmtId="0" fontId="105" fillId="20" borderId="0" xfId="0" applyFont="1" applyFill="1" applyAlignment="1">
      <alignment horizontal="left" vertical="center"/>
    </xf>
    <xf numFmtId="0" fontId="49" fillId="27" borderId="0" xfId="0" applyFont="1" applyFill="1" applyAlignment="1">
      <alignment horizontal="left" vertical="center"/>
    </xf>
    <xf numFmtId="0" fontId="49" fillId="20" borderId="0" xfId="0" applyFont="1" applyFill="1" applyAlignment="1">
      <alignment horizontal="center" vertical="center"/>
    </xf>
    <xf numFmtId="0" fontId="42" fillId="20" borderId="0" xfId="0" quotePrefix="1" applyFont="1" applyFill="1" applyAlignment="1">
      <alignment horizontal="center" vertical="center"/>
    </xf>
    <xf numFmtId="168" fontId="42" fillId="27" borderId="0" xfId="5" applyNumberFormat="1" applyFont="1" applyFill="1" applyBorder="1" applyAlignment="1" applyProtection="1">
      <alignment vertical="center"/>
    </xf>
    <xf numFmtId="0" fontId="107" fillId="20" borderId="0" xfId="0" applyFont="1" applyFill="1" applyAlignment="1">
      <alignment horizontal="center" vertical="center"/>
    </xf>
    <xf numFmtId="0" fontId="42" fillId="27" borderId="0" xfId="0" applyFont="1" applyFill="1" applyAlignment="1">
      <alignment vertical="center"/>
    </xf>
    <xf numFmtId="0" fontId="49" fillId="27" borderId="0" xfId="0" quotePrefix="1" applyFont="1" applyFill="1" applyAlignment="1">
      <alignment vertical="center"/>
    </xf>
    <xf numFmtId="0" fontId="108" fillId="27" borderId="0" xfId="0" applyFont="1" applyFill="1" applyAlignment="1">
      <alignment vertical="center"/>
    </xf>
    <xf numFmtId="0" fontId="108" fillId="20" borderId="0" xfId="0" applyFont="1" applyFill="1" applyAlignment="1">
      <alignment vertical="center"/>
    </xf>
    <xf numFmtId="0" fontId="108" fillId="20" borderId="0" xfId="0" applyFont="1" applyFill="1" applyAlignment="1">
      <alignment horizontal="left" vertical="center"/>
    </xf>
    <xf numFmtId="168" fontId="49" fillId="27" borderId="0" xfId="5" applyNumberFormat="1" applyFont="1" applyFill="1" applyBorder="1" applyAlignment="1" applyProtection="1">
      <alignment vertical="center"/>
    </xf>
    <xf numFmtId="171" fontId="49" fillId="20" borderId="0" xfId="0" applyNumberFormat="1" applyFont="1" applyFill="1" applyAlignment="1">
      <alignment horizontal="left" vertical="center"/>
    </xf>
    <xf numFmtId="0" fontId="105" fillId="20" borderId="0" xfId="0" applyFont="1" applyFill="1" applyAlignment="1">
      <alignment horizontal="center" vertical="center"/>
    </xf>
    <xf numFmtId="168" fontId="49" fillId="20" borderId="0" xfId="0" applyNumberFormat="1" applyFont="1" applyFill="1" applyAlignment="1">
      <alignment horizontal="center" vertical="center"/>
    </xf>
    <xf numFmtId="168" fontId="105" fillId="20" borderId="0" xfId="0" applyNumberFormat="1" applyFont="1" applyFill="1" applyAlignment="1">
      <alignment horizontal="center" vertical="center"/>
    </xf>
    <xf numFmtId="9" fontId="45" fillId="27" borderId="0" xfId="0" applyNumberFormat="1" applyFont="1" applyFill="1" applyAlignment="1">
      <alignment vertical="center"/>
    </xf>
    <xf numFmtId="0" fontId="109" fillId="27" borderId="0" xfId="0" applyFont="1" applyFill="1" applyAlignment="1">
      <alignment vertical="center"/>
    </xf>
    <xf numFmtId="0" fontId="44" fillId="0" borderId="4" xfId="0" applyFont="1" applyBorder="1" applyAlignment="1">
      <alignment horizontal="center" vertical="center"/>
    </xf>
    <xf numFmtId="170" fontId="93" fillId="0" borderId="5" xfId="0" applyNumberFormat="1" applyFont="1" applyBorder="1" applyAlignment="1">
      <alignment horizontal="left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27" borderId="0" xfId="5" applyNumberFormat="1" applyFont="1" applyFill="1" applyBorder="1" applyAlignment="1" applyProtection="1">
      <alignment horizontal="left" vertical="center"/>
    </xf>
    <xf numFmtId="0" fontId="112" fillId="28" borderId="4" xfId="0" applyFont="1" applyFill="1" applyBorder="1" applyAlignment="1">
      <alignment vertical="center"/>
    </xf>
    <xf numFmtId="164" fontId="38" fillId="0" borderId="65" xfId="4703" applyFont="1" applyFill="1" applyBorder="1" applyAlignment="1" applyProtection="1">
      <alignment horizontal="left" vertical="center"/>
    </xf>
    <xf numFmtId="165" fontId="38" fillId="2" borderId="63" xfId="5" applyFont="1" applyFill="1" applyBorder="1" applyAlignment="1" applyProtection="1">
      <alignment vertical="center"/>
    </xf>
    <xf numFmtId="164" fontId="38" fillId="0" borderId="65" xfId="4703" quotePrefix="1" applyFont="1" applyFill="1" applyBorder="1" applyAlignment="1" applyProtection="1">
      <alignment horizontal="left" vertical="center"/>
    </xf>
    <xf numFmtId="165" fontId="38" fillId="2" borderId="63" xfId="12" applyFont="1" applyFill="1" applyBorder="1" applyAlignment="1" applyProtection="1">
      <alignment vertical="center"/>
    </xf>
    <xf numFmtId="164" fontId="101" fillId="2" borderId="63" xfId="4703" applyFont="1" applyFill="1" applyBorder="1" applyAlignment="1" applyProtection="1">
      <alignment horizontal="center" vertical="center"/>
    </xf>
    <xf numFmtId="164" fontId="38" fillId="2" borderId="63" xfId="4703" applyFont="1" applyFill="1" applyBorder="1" applyAlignment="1" applyProtection="1">
      <alignment horizontal="left" vertical="center" wrapText="1"/>
    </xf>
    <xf numFmtId="164" fontId="38" fillId="2" borderId="63" xfId="4703" quotePrefix="1" applyFont="1" applyFill="1" applyBorder="1" applyAlignment="1" applyProtection="1">
      <alignment vertical="center"/>
    </xf>
    <xf numFmtId="164" fontId="38" fillId="2" borderId="0" xfId="4703" quotePrefix="1" applyFont="1" applyFill="1" applyBorder="1" applyAlignment="1" applyProtection="1">
      <alignment vertical="center"/>
    </xf>
    <xf numFmtId="165" fontId="38" fillId="2" borderId="65" xfId="12" applyFont="1" applyFill="1" applyBorder="1" applyAlignment="1" applyProtection="1">
      <alignment vertical="center"/>
    </xf>
    <xf numFmtId="0" fontId="44" fillId="0" borderId="64" xfId="0" applyFont="1" applyBorder="1" applyAlignment="1">
      <alignment horizontal="left" vertical="center" indent="2"/>
    </xf>
    <xf numFmtId="0" fontId="38" fillId="0" borderId="63" xfId="0" applyFont="1" applyBorder="1" applyAlignment="1">
      <alignment vertical="center"/>
    </xf>
    <xf numFmtId="0" fontId="113" fillId="0" borderId="0" xfId="8" applyFont="1" applyAlignment="1">
      <alignment horizontal="left" vertical="center"/>
    </xf>
    <xf numFmtId="0" fontId="114" fillId="8" borderId="0" xfId="8" applyFont="1" applyFill="1" applyAlignment="1">
      <alignment vertical="center"/>
    </xf>
    <xf numFmtId="181" fontId="110" fillId="20" borderId="0" xfId="215" applyFont="1" applyFill="1">
      <alignment vertical="center"/>
      <protection locked="0"/>
    </xf>
    <xf numFmtId="2" fontId="110" fillId="20" borderId="0" xfId="215" applyNumberFormat="1" applyFont="1" applyFill="1" applyAlignment="1">
      <alignment horizontal="center" vertical="center"/>
      <protection locked="0"/>
    </xf>
    <xf numFmtId="2" fontId="110" fillId="20" borderId="0" xfId="215" applyNumberFormat="1" applyFont="1" applyFill="1">
      <alignment vertical="center"/>
      <protection locked="0"/>
    </xf>
    <xf numFmtId="0" fontId="110" fillId="20" borderId="0" xfId="0" applyFont="1" applyFill="1" applyAlignment="1" applyProtection="1">
      <alignment vertical="center"/>
      <protection locked="0"/>
    </xf>
    <xf numFmtId="181" fontId="110" fillId="20" borderId="0" xfId="215" applyFont="1" applyFill="1" applyAlignment="1">
      <alignment horizontal="right" vertical="center"/>
      <protection locked="0"/>
    </xf>
    <xf numFmtId="2" fontId="113" fillId="0" borderId="0" xfId="0" applyNumberFormat="1" applyFont="1" applyAlignment="1" applyProtection="1">
      <alignment vertical="center"/>
      <protection locked="0"/>
    </xf>
    <xf numFmtId="181" fontId="110" fillId="0" borderId="0" xfId="215" applyFont="1" applyAlignment="1" applyProtection="1">
      <alignment horizontal="center" vertical="center"/>
    </xf>
    <xf numFmtId="0" fontId="110" fillId="0" borderId="0" xfId="0" applyFont="1" applyAlignment="1" applyProtection="1">
      <alignment vertical="center"/>
      <protection locked="0"/>
    </xf>
    <xf numFmtId="2" fontId="110" fillId="0" borderId="0" xfId="0" applyNumberFormat="1" applyFont="1" applyAlignment="1" applyProtection="1">
      <alignment horizontal="center" vertical="center" wrapText="1"/>
      <protection locked="0"/>
    </xf>
    <xf numFmtId="2" fontId="113" fillId="0" borderId="21" xfId="0" applyNumberFormat="1" applyFont="1" applyBorder="1" applyAlignment="1" applyProtection="1">
      <alignment horizontal="right" vertical="center" wrapText="1"/>
      <protection locked="0"/>
    </xf>
    <xf numFmtId="2" fontId="113" fillId="0" borderId="20" xfId="0" applyNumberFormat="1" applyFont="1" applyBorder="1" applyAlignment="1" applyProtection="1">
      <alignment horizontal="center" vertical="center" wrapText="1"/>
      <protection locked="0"/>
    </xf>
    <xf numFmtId="0" fontId="110" fillId="0" borderId="0" xfId="0" applyFont="1" applyAlignment="1" applyProtection="1">
      <alignment horizontal="center" vertical="center" wrapText="1"/>
      <protection locked="0"/>
    </xf>
    <xf numFmtId="181" fontId="113" fillId="0" borderId="0" xfId="215" applyFont="1" applyAlignment="1">
      <alignment horizontal="left" vertical="center"/>
      <protection locked="0"/>
    </xf>
    <xf numFmtId="174" fontId="110" fillId="10" borderId="18" xfId="1" applyNumberFormat="1" applyFont="1" applyFill="1" applyBorder="1" applyAlignment="1" applyProtection="1">
      <alignment horizontal="center" vertical="center"/>
    </xf>
    <xf numFmtId="0" fontId="110" fillId="10" borderId="26" xfId="0" applyFont="1" applyFill="1" applyBorder="1" applyAlignment="1" applyProtection="1">
      <alignment vertical="center"/>
      <protection locked="0"/>
    </xf>
    <xf numFmtId="164" fontId="110" fillId="10" borderId="18" xfId="1" applyNumberFormat="1" applyFont="1" applyFill="1" applyBorder="1" applyAlignment="1" applyProtection="1">
      <alignment horizontal="right" vertical="center"/>
    </xf>
    <xf numFmtId="164" fontId="110" fillId="10" borderId="26" xfId="0" applyNumberFormat="1" applyFont="1" applyFill="1" applyBorder="1" applyAlignment="1" applyProtection="1">
      <alignment vertical="center"/>
      <protection locked="0"/>
    </xf>
    <xf numFmtId="2" fontId="113" fillId="8" borderId="26" xfId="215" applyNumberFormat="1" applyFont="1" applyFill="1" applyBorder="1" applyAlignment="1">
      <alignment horizontal="center" vertical="center"/>
      <protection locked="0"/>
    </xf>
    <xf numFmtId="174" fontId="113" fillId="8" borderId="24" xfId="1" applyNumberFormat="1" applyFont="1" applyFill="1" applyBorder="1" applyAlignment="1" applyProtection="1">
      <alignment horizontal="left" vertical="center"/>
    </xf>
    <xf numFmtId="164" fontId="110" fillId="8" borderId="23" xfId="1" applyNumberFormat="1" applyFont="1" applyFill="1" applyBorder="1" applyAlignment="1" applyProtection="1">
      <alignment horizontal="right" vertical="center"/>
    </xf>
    <xf numFmtId="174" fontId="110" fillId="8" borderId="24" xfId="1" applyNumberFormat="1" applyFont="1" applyFill="1" applyBorder="1" applyAlignment="1" applyProtection="1">
      <alignment horizontal="left" vertical="center"/>
    </xf>
    <xf numFmtId="0" fontId="110" fillId="10" borderId="24" xfId="0" applyFont="1" applyFill="1" applyBorder="1" applyAlignment="1" applyProtection="1">
      <alignment vertical="center"/>
      <protection locked="0"/>
    </xf>
    <xf numFmtId="181" fontId="113" fillId="0" borderId="0" xfId="215" applyFont="1">
      <alignment vertical="center"/>
      <protection locked="0"/>
    </xf>
    <xf numFmtId="164" fontId="113" fillId="8" borderId="18" xfId="1" applyNumberFormat="1" applyFont="1" applyFill="1" applyBorder="1" applyAlignment="1" applyProtection="1">
      <alignment horizontal="right" vertical="center"/>
    </xf>
    <xf numFmtId="49" fontId="113" fillId="0" borderId="0" xfId="0" applyNumberFormat="1" applyFont="1" applyAlignment="1">
      <alignment horizontal="center" vertical="center" textRotation="90"/>
    </xf>
    <xf numFmtId="0" fontId="116" fillId="20" borderId="85" xfId="0" applyFont="1" applyFill="1" applyBorder="1" applyAlignment="1">
      <alignment vertical="center"/>
    </xf>
    <xf numFmtId="0" fontId="116" fillId="0" borderId="85" xfId="0" applyFont="1" applyBorder="1" applyAlignment="1" applyProtection="1">
      <alignment vertical="center"/>
      <protection locked="0"/>
    </xf>
    <xf numFmtId="0" fontId="118" fillId="20" borderId="85" xfId="0" applyFont="1" applyFill="1" applyBorder="1" applyAlignment="1">
      <alignment vertical="center"/>
    </xf>
    <xf numFmtId="0" fontId="117" fillId="0" borderId="94" xfId="0" applyFont="1" applyBorder="1" applyAlignment="1" applyProtection="1">
      <alignment vertical="center"/>
      <protection locked="0"/>
    </xf>
    <xf numFmtId="0" fontId="117" fillId="0" borderId="95" xfId="0" applyFont="1" applyBorder="1" applyAlignment="1" applyProtection="1">
      <alignment vertical="center"/>
      <protection locked="0"/>
    </xf>
    <xf numFmtId="0" fontId="110" fillId="0" borderId="95" xfId="8" applyFont="1" applyBorder="1" applyAlignment="1">
      <alignment vertical="center"/>
    </xf>
    <xf numFmtId="0" fontId="118" fillId="20" borderId="97" xfId="0" applyFont="1" applyFill="1" applyBorder="1" applyAlignment="1">
      <alignment vertical="center"/>
    </xf>
    <xf numFmtId="0" fontId="115" fillId="20" borderId="94" xfId="0" applyFont="1" applyFill="1" applyBorder="1" applyAlignment="1">
      <alignment vertical="center" wrapText="1"/>
    </xf>
    <xf numFmtId="0" fontId="117" fillId="20" borderId="95" xfId="0" applyFont="1" applyFill="1" applyBorder="1" applyAlignment="1">
      <alignment vertical="center" wrapText="1"/>
    </xf>
    <xf numFmtId="0" fontId="120" fillId="6" borderId="95" xfId="0" applyFont="1" applyFill="1" applyBorder="1" applyAlignment="1">
      <alignment vertical="center" wrapText="1"/>
    </xf>
    <xf numFmtId="0" fontId="117" fillId="20" borderId="85" xfId="0" applyFont="1" applyFill="1" applyBorder="1" applyAlignment="1">
      <alignment vertical="center" wrapText="1"/>
    </xf>
    <xf numFmtId="186" fontId="117" fillId="30" borderId="85" xfId="0" applyNumberFormat="1" applyFont="1" applyFill="1" applyBorder="1" applyAlignment="1" applyProtection="1">
      <alignment vertical="center" wrapText="1"/>
      <protection locked="0"/>
    </xf>
    <xf numFmtId="186" fontId="117" fillId="32" borderId="85" xfId="8" applyNumberFormat="1" applyFont="1" applyFill="1" applyBorder="1" applyAlignment="1">
      <alignment horizontal="left" vertical="center" wrapText="1"/>
    </xf>
    <xf numFmtId="186" fontId="117" fillId="13" borderId="85" xfId="8" applyNumberFormat="1" applyFont="1" applyFill="1" applyBorder="1" applyAlignment="1">
      <alignment horizontal="left" vertical="center" wrapText="1"/>
    </xf>
    <xf numFmtId="0" fontId="117" fillId="9" borderId="85" xfId="0" applyFont="1" applyFill="1" applyBorder="1" applyAlignment="1">
      <alignment vertical="center" wrapText="1"/>
    </xf>
    <xf numFmtId="1" fontId="113" fillId="0" borderId="21" xfId="0" applyNumberFormat="1" applyFont="1" applyBorder="1" applyAlignment="1">
      <alignment horizontal="left" vertical="center"/>
    </xf>
    <xf numFmtId="0" fontId="110" fillId="0" borderId="22" xfId="0" applyFont="1" applyBorder="1" applyAlignment="1" applyProtection="1">
      <alignment vertical="center"/>
      <protection locked="0"/>
    </xf>
    <xf numFmtId="1" fontId="113" fillId="0" borderId="22" xfId="0" applyNumberFormat="1" applyFont="1" applyBorder="1" applyAlignment="1">
      <alignment horizontal="left" vertical="center"/>
    </xf>
    <xf numFmtId="1" fontId="113" fillId="0" borderId="20" xfId="0" applyNumberFormat="1" applyFont="1" applyBorder="1" applyAlignment="1">
      <alignment horizontal="right" vertical="center"/>
    </xf>
    <xf numFmtId="1" fontId="113" fillId="0" borderId="23" xfId="0" applyNumberFormat="1" applyFont="1" applyBorder="1" applyAlignment="1">
      <alignment horizontal="left" vertical="center"/>
    </xf>
    <xf numFmtId="0" fontId="119" fillId="20" borderId="97" xfId="0" applyFont="1" applyFill="1" applyBorder="1" applyAlignment="1">
      <alignment horizontal="left" vertical="center"/>
    </xf>
    <xf numFmtId="0" fontId="119" fillId="20" borderId="99" xfId="0" applyFont="1" applyFill="1" applyBorder="1" applyAlignment="1">
      <alignment vertical="center"/>
    </xf>
    <xf numFmtId="0" fontId="119" fillId="20" borderId="85" xfId="0" applyFont="1" applyFill="1" applyBorder="1" applyAlignment="1">
      <alignment vertical="center"/>
    </xf>
    <xf numFmtId="0" fontId="119" fillId="20" borderId="85" xfId="0" applyFont="1" applyFill="1" applyBorder="1" applyAlignment="1">
      <alignment horizontal="center" vertical="center"/>
    </xf>
    <xf numFmtId="0" fontId="113" fillId="0" borderId="0" xfId="0" applyFont="1" applyAlignment="1" applyProtection="1">
      <alignment horizontal="left" vertical="center"/>
      <protection locked="0"/>
    </xf>
    <xf numFmtId="1" fontId="113" fillId="0" borderId="21" xfId="0" applyNumberFormat="1" applyFont="1" applyBorder="1" applyAlignment="1">
      <alignment vertical="center"/>
    </xf>
    <xf numFmtId="175" fontId="110" fillId="0" borderId="22" xfId="0" applyNumberFormat="1" applyFont="1" applyBorder="1" applyAlignment="1">
      <alignment vertical="center"/>
    </xf>
    <xf numFmtId="1" fontId="110" fillId="14" borderId="21" xfId="0" applyNumberFormat="1" applyFont="1" applyFill="1" applyBorder="1" applyAlignment="1">
      <alignment vertical="center"/>
    </xf>
    <xf numFmtId="1" fontId="113" fillId="0" borderId="23" xfId="0" applyNumberFormat="1" applyFont="1" applyBorder="1" applyAlignment="1">
      <alignment vertical="center"/>
    </xf>
    <xf numFmtId="0" fontId="117" fillId="20" borderId="85" xfId="0" applyFont="1" applyFill="1" applyBorder="1" applyAlignment="1">
      <alignment vertical="center"/>
    </xf>
    <xf numFmtId="0" fontId="110" fillId="6" borderId="0" xfId="0" applyFont="1" applyFill="1" applyAlignment="1">
      <alignment horizontal="left" vertical="center"/>
    </xf>
    <xf numFmtId="0" fontId="114" fillId="0" borderId="0" xfId="8" applyFont="1" applyAlignment="1">
      <alignment vertical="center"/>
    </xf>
    <xf numFmtId="176" fontId="110" fillId="0" borderId="0" xfId="21" applyNumberFormat="1" applyFont="1" applyAlignment="1">
      <alignment horizontal="center" vertical="center"/>
    </xf>
    <xf numFmtId="2" fontId="113" fillId="0" borderId="0" xfId="21" applyNumberFormat="1" applyFont="1" applyAlignment="1">
      <alignment horizontal="center" vertical="center"/>
    </xf>
    <xf numFmtId="0" fontId="110" fillId="0" borderId="0" xfId="8" applyFont="1" applyAlignment="1">
      <alignment vertical="center"/>
    </xf>
    <xf numFmtId="0" fontId="110" fillId="8" borderId="0" xfId="8" applyFont="1" applyFill="1" applyAlignment="1">
      <alignment vertical="center"/>
    </xf>
    <xf numFmtId="49" fontId="113" fillId="6" borderId="0" xfId="8" applyNumberFormat="1" applyFont="1" applyFill="1" applyAlignment="1">
      <alignment horizontal="left" vertical="center"/>
    </xf>
    <xf numFmtId="0" fontId="110" fillId="0" borderId="0" xfId="8" applyFont="1" applyAlignment="1">
      <alignment horizontal="left" vertical="center"/>
    </xf>
    <xf numFmtId="0" fontId="118" fillId="20" borderId="99" xfId="0" applyFont="1" applyFill="1" applyBorder="1" applyAlignment="1">
      <alignment vertical="center"/>
    </xf>
    <xf numFmtId="0" fontId="118" fillId="20" borderId="96" xfId="0" applyFont="1" applyFill="1" applyBorder="1" applyAlignment="1">
      <alignment vertical="center"/>
    </xf>
    <xf numFmtId="0" fontId="115" fillId="20" borderId="85" xfId="0" applyFont="1" applyFill="1" applyBorder="1" applyAlignment="1">
      <alignment vertical="center"/>
    </xf>
    <xf numFmtId="0" fontId="120" fillId="20" borderId="85" xfId="0" applyFont="1" applyFill="1" applyBorder="1" applyAlignment="1">
      <alignment vertical="center" wrapText="1"/>
    </xf>
    <xf numFmtId="0" fontId="119" fillId="0" borderId="0" xfId="0" applyFont="1" applyAlignment="1" applyProtection="1">
      <alignment vertical="center"/>
      <protection locked="0"/>
    </xf>
    <xf numFmtId="0" fontId="110" fillId="0" borderId="0" xfId="0" applyFont="1" applyAlignment="1" applyProtection="1">
      <alignment horizontal="right" vertical="center"/>
      <protection locked="0"/>
    </xf>
    <xf numFmtId="1" fontId="110" fillId="0" borderId="23" xfId="0" applyNumberFormat="1" applyFont="1" applyBorder="1" applyAlignment="1">
      <alignment horizontal="left" vertical="center"/>
    </xf>
    <xf numFmtId="175" fontId="110" fillId="0" borderId="18" xfId="1" applyNumberFormat="1" applyFont="1" applyFill="1" applyBorder="1" applyAlignment="1" applyProtection="1">
      <alignment horizontal="center" vertical="center"/>
    </xf>
    <xf numFmtId="0" fontId="110" fillId="10" borderId="0" xfId="0" applyFont="1" applyFill="1" applyAlignment="1" applyProtection="1">
      <alignment vertical="center"/>
      <protection locked="0"/>
    </xf>
    <xf numFmtId="164" fontId="110" fillId="0" borderId="18" xfId="1" applyNumberFormat="1" applyFont="1" applyFill="1" applyBorder="1" applyAlignment="1" applyProtection="1">
      <alignment horizontal="center" vertical="center"/>
    </xf>
    <xf numFmtId="174" fontId="110" fillId="10" borderId="18" xfId="1" applyNumberFormat="1" applyFont="1" applyFill="1" applyBorder="1" applyAlignment="1" applyProtection="1">
      <alignment horizontal="left" vertical="center"/>
    </xf>
    <xf numFmtId="1" fontId="110" fillId="0" borderId="21" xfId="0" applyNumberFormat="1" applyFont="1" applyBorder="1" applyAlignment="1">
      <alignment horizontal="left" vertical="center"/>
    </xf>
    <xf numFmtId="175" fontId="110" fillId="0" borderId="17" xfId="1" applyNumberFormat="1" applyFont="1" applyFill="1" applyBorder="1" applyAlignment="1" applyProtection="1">
      <alignment horizontal="center" vertical="center"/>
    </xf>
    <xf numFmtId="164" fontId="110" fillId="0" borderId="17" xfId="1" applyNumberFormat="1" applyFont="1" applyFill="1" applyBorder="1" applyAlignment="1" applyProtection="1">
      <alignment horizontal="center" vertical="center"/>
    </xf>
    <xf numFmtId="164" fontId="110" fillId="10" borderId="17" xfId="1" applyNumberFormat="1" applyFont="1" applyFill="1" applyBorder="1" applyAlignment="1" applyProtection="1">
      <alignment horizontal="right" vertical="center"/>
    </xf>
    <xf numFmtId="174" fontId="110" fillId="10" borderId="17" xfId="1" applyNumberFormat="1" applyFont="1" applyFill="1" applyBorder="1" applyAlignment="1" applyProtection="1">
      <alignment horizontal="left" vertical="center"/>
    </xf>
    <xf numFmtId="186" fontId="117" fillId="0" borderId="89" xfId="0" applyNumberFormat="1" applyFont="1" applyBorder="1" applyAlignment="1" applyProtection="1">
      <alignment vertical="center"/>
      <protection locked="0"/>
    </xf>
    <xf numFmtId="186" fontId="117" fillId="0" borderId="90" xfId="0" applyNumberFormat="1" applyFont="1" applyBorder="1" applyAlignment="1" applyProtection="1">
      <alignment vertical="center"/>
      <protection locked="0"/>
    </xf>
    <xf numFmtId="4" fontId="117" fillId="0" borderId="90" xfId="0" applyNumberFormat="1" applyFont="1" applyBorder="1" applyAlignment="1" applyProtection="1">
      <alignment vertical="center"/>
      <protection locked="0"/>
    </xf>
    <xf numFmtId="4" fontId="117" fillId="0" borderId="90" xfId="8" applyNumberFormat="1" applyFont="1" applyBorder="1" applyAlignment="1">
      <alignment horizontal="left" vertical="center"/>
    </xf>
    <xf numFmtId="4" fontId="117" fillId="0" borderId="91" xfId="8" applyNumberFormat="1" applyFont="1" applyBorder="1" applyAlignment="1">
      <alignment horizontal="left" vertical="center"/>
    </xf>
    <xf numFmtId="4" fontId="117" fillId="0" borderId="89" xfId="0" applyNumberFormat="1" applyFont="1" applyBorder="1" applyAlignment="1" applyProtection="1">
      <alignment vertical="center"/>
      <protection locked="0"/>
    </xf>
    <xf numFmtId="4" fontId="117" fillId="11" borderId="90" xfId="0" applyNumberFormat="1" applyFont="1" applyFill="1" applyBorder="1" applyAlignment="1" applyProtection="1">
      <alignment vertical="center"/>
      <protection locked="0"/>
    </xf>
    <xf numFmtId="4" fontId="117" fillId="23" borderId="90" xfId="8" applyNumberFormat="1" applyFont="1" applyFill="1" applyBorder="1" applyAlignment="1">
      <alignment horizontal="left" vertical="center"/>
    </xf>
    <xf numFmtId="4" fontId="117" fillId="33" borderId="90" xfId="8" applyNumberFormat="1" applyFont="1" applyFill="1" applyBorder="1" applyAlignment="1">
      <alignment horizontal="left" vertical="center"/>
    </xf>
    <xf numFmtId="4" fontId="117" fillId="18" borderId="91" xfId="8" applyNumberFormat="1" applyFont="1" applyFill="1" applyBorder="1" applyAlignment="1">
      <alignment horizontal="left" vertical="center"/>
    </xf>
    <xf numFmtId="0" fontId="110" fillId="0" borderId="90" xfId="8" applyFont="1" applyBorder="1" applyAlignment="1">
      <alignment vertical="center"/>
    </xf>
    <xf numFmtId="4" fontId="117" fillId="0" borderId="89" xfId="8" applyNumberFormat="1" applyFont="1" applyBorder="1" applyAlignment="1">
      <alignment horizontal="left" vertical="center"/>
    </xf>
    <xf numFmtId="4" fontId="117" fillId="0" borderId="91" xfId="0" applyNumberFormat="1" applyFont="1" applyBorder="1" applyAlignment="1" applyProtection="1">
      <alignment vertical="center"/>
      <protection locked="0"/>
    </xf>
    <xf numFmtId="4" fontId="117" fillId="33" borderId="91" xfId="8" applyNumberFormat="1" applyFont="1" applyFill="1" applyBorder="1" applyAlignment="1">
      <alignment horizontal="left" vertical="center"/>
    </xf>
    <xf numFmtId="186" fontId="117" fillId="0" borderId="92" xfId="0" applyNumberFormat="1" applyFont="1" applyBorder="1" applyAlignment="1" applyProtection="1">
      <alignment vertical="center"/>
      <protection locked="0"/>
    </xf>
    <xf numFmtId="186" fontId="117" fillId="0" borderId="0" xfId="0" applyNumberFormat="1" applyFont="1" applyAlignment="1" applyProtection="1">
      <alignment vertical="center"/>
      <protection locked="0"/>
    </xf>
    <xf numFmtId="4" fontId="117" fillId="0" borderId="0" xfId="0" applyNumberFormat="1" applyFont="1" applyAlignment="1" applyProtection="1">
      <alignment vertical="center"/>
      <protection locked="0"/>
    </xf>
    <xf numFmtId="4" fontId="117" fillId="0" borderId="0" xfId="8" applyNumberFormat="1" applyFont="1" applyAlignment="1">
      <alignment horizontal="left" vertical="center"/>
    </xf>
    <xf numFmtId="4" fontId="117" fillId="0" borderId="93" xfId="8" applyNumberFormat="1" applyFont="1" applyBorder="1" applyAlignment="1">
      <alignment horizontal="left" vertical="center"/>
    </xf>
    <xf numFmtId="4" fontId="117" fillId="0" borderId="92" xfId="0" applyNumberFormat="1" applyFont="1" applyBorder="1" applyAlignment="1" applyProtection="1">
      <alignment vertical="center"/>
      <protection locked="0"/>
    </xf>
    <xf numFmtId="4" fontId="117" fillId="11" borderId="0" xfId="0" applyNumberFormat="1" applyFont="1" applyFill="1" applyAlignment="1" applyProtection="1">
      <alignment vertical="center"/>
      <protection locked="0"/>
    </xf>
    <xf numFmtId="4" fontId="117" fillId="23" borderId="0" xfId="8" applyNumberFormat="1" applyFont="1" applyFill="1" applyAlignment="1">
      <alignment horizontal="left" vertical="center"/>
    </xf>
    <xf numFmtId="4" fontId="117" fillId="33" borderId="0" xfId="8" applyNumberFormat="1" applyFont="1" applyFill="1" applyAlignment="1">
      <alignment horizontal="left" vertical="center"/>
    </xf>
    <xf numFmtId="4" fontId="117" fillId="18" borderId="93" xfId="8" applyNumberFormat="1" applyFont="1" applyFill="1" applyBorder="1" applyAlignment="1">
      <alignment horizontal="left" vertical="center"/>
    </xf>
    <xf numFmtId="4" fontId="117" fillId="0" borderId="92" xfId="8" applyNumberFormat="1" applyFont="1" applyBorder="1" applyAlignment="1">
      <alignment horizontal="left" vertical="center"/>
    </xf>
    <xf numFmtId="4" fontId="117" fillId="0" borderId="93" xfId="0" applyNumberFormat="1" applyFont="1" applyBorder="1" applyAlignment="1" applyProtection="1">
      <alignment vertical="center"/>
      <protection locked="0"/>
    </xf>
    <xf numFmtId="4" fontId="117" fillId="33" borderId="93" xfId="8" applyNumberFormat="1" applyFont="1" applyFill="1" applyBorder="1" applyAlignment="1">
      <alignment horizontal="left" vertical="center"/>
    </xf>
    <xf numFmtId="0" fontId="120" fillId="6" borderId="0" xfId="0" applyFont="1" applyFill="1" applyAlignment="1">
      <alignment vertical="center" wrapText="1"/>
    </xf>
    <xf numFmtId="0" fontId="117" fillId="20" borderId="98" xfId="0" applyFont="1" applyFill="1" applyBorder="1" applyAlignment="1">
      <alignment vertical="center" wrapText="1"/>
    </xf>
    <xf numFmtId="4" fontId="117" fillId="20" borderId="94" xfId="0" applyNumberFormat="1" applyFont="1" applyFill="1" applyBorder="1" applyAlignment="1">
      <alignment vertical="center" wrapText="1"/>
    </xf>
    <xf numFmtId="4" fontId="117" fillId="16" borderId="95" xfId="0" applyNumberFormat="1" applyFont="1" applyFill="1" applyBorder="1" applyAlignment="1" applyProtection="1">
      <alignment vertical="center"/>
      <protection locked="0"/>
    </xf>
    <xf numFmtId="4" fontId="117" fillId="20" borderId="95" xfId="0" applyNumberFormat="1" applyFont="1" applyFill="1" applyBorder="1" applyAlignment="1">
      <alignment vertical="center" wrapText="1"/>
    </xf>
    <xf numFmtId="4" fontId="117" fillId="34" borderId="95" xfId="0" applyNumberFormat="1" applyFont="1" applyFill="1" applyBorder="1" applyAlignment="1" applyProtection="1">
      <alignment vertical="center"/>
      <protection locked="0"/>
    </xf>
    <xf numFmtId="4" fontId="117" fillId="17" borderId="95" xfId="0" applyNumberFormat="1" applyFont="1" applyFill="1" applyBorder="1" applyAlignment="1" applyProtection="1">
      <alignment vertical="center"/>
      <protection locked="0"/>
    </xf>
    <xf numFmtId="4" fontId="117" fillId="3" borderId="98" xfId="0" applyNumberFormat="1" applyFont="1" applyFill="1" applyBorder="1" applyAlignment="1">
      <alignment vertical="center" wrapText="1"/>
    </xf>
    <xf numFmtId="0" fontId="117" fillId="20" borderId="94" xfId="0" applyFont="1" applyFill="1" applyBorder="1" applyAlignment="1">
      <alignment vertical="center" wrapText="1"/>
    </xf>
    <xf numFmtId="4" fontId="117" fillId="17" borderId="98" xfId="0" applyNumberFormat="1" applyFont="1" applyFill="1" applyBorder="1" applyAlignment="1" applyProtection="1">
      <alignment vertical="center"/>
      <protection locked="0"/>
    </xf>
    <xf numFmtId="0" fontId="117" fillId="0" borderId="0" xfId="0" applyFont="1" applyAlignment="1" applyProtection="1">
      <alignment vertical="center"/>
      <protection locked="0"/>
    </xf>
    <xf numFmtId="9" fontId="117" fillId="11" borderId="0" xfId="0" applyNumberFormat="1" applyFont="1" applyFill="1" applyAlignment="1" applyProtection="1">
      <alignment vertical="center"/>
      <protection locked="0"/>
    </xf>
    <xf numFmtId="0" fontId="117" fillId="6" borderId="0" xfId="0" applyFont="1" applyFill="1" applyAlignment="1" applyProtection="1">
      <alignment vertical="center"/>
      <protection locked="0"/>
    </xf>
    <xf numFmtId="4" fontId="117" fillId="16" borderId="0" xfId="0" applyNumberFormat="1" applyFont="1" applyFill="1" applyAlignment="1" applyProtection="1">
      <alignment vertical="center"/>
      <protection locked="0"/>
    </xf>
    <xf numFmtId="2" fontId="110" fillId="0" borderId="0" xfId="215" applyNumberFormat="1" applyFont="1" applyAlignment="1">
      <alignment horizontal="center" vertical="center"/>
      <protection locked="0"/>
    </xf>
    <xf numFmtId="2" fontId="110" fillId="0" borderId="0" xfId="215" applyNumberFormat="1" applyFont="1">
      <alignment vertical="center"/>
      <protection locked="0"/>
    </xf>
    <xf numFmtId="181" fontId="110" fillId="0" borderId="0" xfId="215" applyFont="1" applyAlignment="1">
      <alignment horizontal="right" vertical="center"/>
      <protection locked="0"/>
    </xf>
    <xf numFmtId="181" fontId="110" fillId="0" borderId="0" xfId="215" applyFont="1">
      <alignment vertical="center"/>
      <protection locked="0"/>
    </xf>
    <xf numFmtId="0" fontId="110" fillId="0" borderId="0" xfId="0" applyFont="1" applyAlignment="1" applyProtection="1">
      <alignment horizontal="center" vertical="center"/>
      <protection locked="0"/>
    </xf>
    <xf numFmtId="2" fontId="113" fillId="0" borderId="0" xfId="0" applyNumberFormat="1" applyFont="1" applyAlignment="1" applyProtection="1">
      <alignment horizontal="center" vertical="center"/>
      <protection locked="0"/>
    </xf>
    <xf numFmtId="2" fontId="113" fillId="0" borderId="0" xfId="0" applyNumberFormat="1" applyFont="1" applyAlignment="1" applyProtection="1">
      <alignment horizontal="right" vertical="center"/>
      <protection locked="0"/>
    </xf>
    <xf numFmtId="2" fontId="113" fillId="0" borderId="0" xfId="21" applyNumberFormat="1" applyFont="1" applyFill="1" applyBorder="1" applyAlignment="1">
      <alignment horizontal="right" vertical="center"/>
    </xf>
    <xf numFmtId="1" fontId="110" fillId="0" borderId="0" xfId="0" applyNumberFormat="1" applyFont="1" applyAlignment="1">
      <alignment vertical="center"/>
    </xf>
    <xf numFmtId="1" fontId="110" fillId="0" borderId="26" xfId="0" applyNumberFormat="1" applyFont="1" applyBorder="1" applyAlignment="1">
      <alignment vertical="center"/>
    </xf>
    <xf numFmtId="175" fontId="110" fillId="0" borderId="85" xfId="1" applyNumberFormat="1" applyFont="1" applyFill="1" applyBorder="1" applyAlignment="1" applyProtection="1">
      <alignment horizontal="center" vertical="center"/>
    </xf>
    <xf numFmtId="164" fontId="110" fillId="0" borderId="100" xfId="1" applyNumberFormat="1" applyFont="1" applyFill="1" applyBorder="1" applyAlignment="1" applyProtection="1">
      <alignment horizontal="center" vertical="center"/>
    </xf>
    <xf numFmtId="175" fontId="110" fillId="0" borderId="100" xfId="1" applyNumberFormat="1" applyFont="1" applyFill="1" applyBorder="1" applyAlignment="1" applyProtection="1">
      <alignment horizontal="center" vertical="center"/>
    </xf>
    <xf numFmtId="186" fontId="110" fillId="0" borderId="0" xfId="8" applyNumberFormat="1" applyFont="1" applyAlignment="1">
      <alignment horizontal="left" vertical="center"/>
    </xf>
    <xf numFmtId="1" fontId="110" fillId="0" borderId="31" xfId="0" applyNumberFormat="1" applyFont="1" applyBorder="1" applyAlignment="1">
      <alignment horizontal="left" vertical="center"/>
    </xf>
    <xf numFmtId="0" fontId="110" fillId="0" borderId="0" xfId="0" applyFont="1" applyAlignment="1" applyProtection="1">
      <alignment horizontal="left" vertical="center"/>
      <protection locked="0"/>
    </xf>
    <xf numFmtId="164" fontId="113" fillId="10" borderId="100" xfId="1" applyNumberFormat="1" applyFont="1" applyFill="1" applyBorder="1" applyAlignment="1" applyProtection="1">
      <alignment horizontal="center" vertical="center"/>
    </xf>
    <xf numFmtId="0" fontId="113" fillId="10" borderId="32" xfId="0" applyFont="1" applyFill="1" applyBorder="1" applyAlignment="1" applyProtection="1">
      <alignment vertical="center"/>
      <protection locked="0"/>
    </xf>
    <xf numFmtId="175" fontId="110" fillId="0" borderId="19" xfId="1" applyNumberFormat="1" applyFont="1" applyFill="1" applyBorder="1" applyAlignment="1" applyProtection="1">
      <alignment horizontal="center" vertical="center"/>
    </xf>
    <xf numFmtId="164" fontId="110" fillId="0" borderId="19" xfId="1" applyNumberFormat="1" applyFont="1" applyFill="1" applyBorder="1" applyAlignment="1" applyProtection="1">
      <alignment horizontal="center" vertical="center"/>
    </xf>
    <xf numFmtId="164" fontId="113" fillId="10" borderId="33" xfId="1" applyNumberFormat="1" applyFont="1" applyFill="1" applyBorder="1" applyAlignment="1" applyProtection="1">
      <alignment horizontal="center" vertical="center"/>
    </xf>
    <xf numFmtId="176" fontId="113" fillId="0" borderId="0" xfId="21" applyNumberFormat="1" applyFont="1" applyAlignment="1">
      <alignment horizontal="center" vertical="center"/>
    </xf>
    <xf numFmtId="0" fontId="110" fillId="0" borderId="0" xfId="8" applyFont="1" applyAlignment="1" applyProtection="1">
      <alignment vertical="center"/>
      <protection locked="0"/>
    </xf>
    <xf numFmtId="1" fontId="113" fillId="0" borderId="0" xfId="8" applyNumberFormat="1" applyFont="1" applyAlignment="1">
      <alignment horizontal="left" vertical="center"/>
    </xf>
    <xf numFmtId="1" fontId="121" fillId="0" borderId="0" xfId="0" applyNumberFormat="1" applyFont="1" applyAlignment="1">
      <alignment vertical="center"/>
    </xf>
    <xf numFmtId="174" fontId="110" fillId="0" borderId="26" xfId="1" applyNumberFormat="1" applyFont="1" applyFill="1" applyBorder="1" applyAlignment="1" applyProtection="1">
      <alignment horizontal="right" vertical="center"/>
    </xf>
    <xf numFmtId="1" fontId="113" fillId="0" borderId="26" xfId="1" applyNumberFormat="1" applyFont="1" applyFill="1" applyBorder="1" applyAlignment="1" applyProtection="1">
      <alignment horizontal="left" vertical="center"/>
    </xf>
    <xf numFmtId="0" fontId="113" fillId="0" borderId="24" xfId="0" applyFont="1" applyBorder="1" applyAlignment="1" applyProtection="1">
      <alignment vertical="center"/>
      <protection locked="0"/>
    </xf>
    <xf numFmtId="1" fontId="113" fillId="0" borderId="0" xfId="0" applyNumberFormat="1" applyFont="1" applyAlignment="1">
      <alignment vertical="center"/>
    </xf>
    <xf numFmtId="175" fontId="110" fillId="0" borderId="27" xfId="1" applyNumberFormat="1" applyFont="1" applyBorder="1" applyAlignment="1" applyProtection="1">
      <alignment horizontal="left" vertical="center"/>
    </xf>
    <xf numFmtId="175" fontId="110" fillId="0" borderId="0" xfId="1" applyNumberFormat="1" applyFont="1" applyBorder="1" applyAlignment="1" applyProtection="1">
      <alignment horizontal="left" vertical="center"/>
    </xf>
    <xf numFmtId="175" fontId="110" fillId="0" borderId="28" xfId="1" applyNumberFormat="1" applyFont="1" applyBorder="1" applyAlignment="1" applyProtection="1">
      <alignment horizontal="left" vertical="center"/>
    </xf>
    <xf numFmtId="164" fontId="113" fillId="10" borderId="17" xfId="1" applyNumberFormat="1" applyFont="1" applyFill="1" applyBorder="1" applyAlignment="1" applyProtection="1">
      <alignment horizontal="left" vertical="center"/>
    </xf>
    <xf numFmtId="0" fontId="113" fillId="0" borderId="0" xfId="0" applyFont="1" applyAlignment="1" applyProtection="1">
      <alignment vertical="center"/>
      <protection locked="0"/>
    </xf>
    <xf numFmtId="164" fontId="110" fillId="0" borderId="22" xfId="0" applyNumberFormat="1" applyFont="1" applyBorder="1" applyAlignment="1">
      <alignment vertical="center"/>
    </xf>
    <xf numFmtId="164" fontId="110" fillId="0" borderId="22" xfId="1" applyNumberFormat="1" applyFont="1" applyFill="1" applyBorder="1" applyAlignment="1" applyProtection="1">
      <alignment horizontal="right" vertical="center"/>
    </xf>
    <xf numFmtId="164" fontId="113" fillId="0" borderId="22" xfId="1" applyNumberFormat="1" applyFont="1" applyFill="1" applyBorder="1" applyAlignment="1" applyProtection="1">
      <alignment horizontal="left" vertical="center"/>
    </xf>
    <xf numFmtId="0" fontId="110" fillId="0" borderId="27" xfId="0" applyFont="1" applyBorder="1" applyAlignment="1" applyProtection="1">
      <alignment vertical="center"/>
      <protection locked="0"/>
    </xf>
    <xf numFmtId="175" fontId="110" fillId="0" borderId="0" xfId="1" applyNumberFormat="1" applyFont="1" applyBorder="1" applyAlignment="1" applyProtection="1">
      <alignment horizontal="right" vertical="center"/>
    </xf>
    <xf numFmtId="0" fontId="110" fillId="0" borderId="0" xfId="0" quotePrefix="1" applyFont="1" applyAlignment="1" applyProtection="1">
      <alignment vertical="center"/>
      <protection locked="0"/>
    </xf>
    <xf numFmtId="179" fontId="110" fillId="0" borderId="0" xfId="0" applyNumberFormat="1" applyFont="1" applyAlignment="1" applyProtection="1">
      <alignment vertical="center"/>
      <protection locked="0"/>
    </xf>
    <xf numFmtId="1" fontId="110" fillId="14" borderId="22" xfId="0" applyNumberFormat="1" applyFont="1" applyFill="1" applyBorder="1" applyAlignment="1">
      <alignment vertical="center"/>
    </xf>
    <xf numFmtId="1" fontId="110" fillId="14" borderId="20" xfId="0" applyNumberFormat="1" applyFont="1" applyFill="1" applyBorder="1" applyAlignment="1">
      <alignment vertical="center"/>
    </xf>
    <xf numFmtId="174" fontId="110" fillId="14" borderId="17" xfId="1" applyNumberFormat="1" applyFont="1" applyFill="1" applyBorder="1" applyAlignment="1" applyProtection="1">
      <alignment horizontal="right" vertical="center"/>
    </xf>
    <xf numFmtId="175" fontId="110" fillId="0" borderId="25" xfId="1" applyNumberFormat="1" applyFont="1" applyBorder="1" applyAlignment="1" applyProtection="1">
      <alignment horizontal="left" vertical="center"/>
    </xf>
    <xf numFmtId="164" fontId="110" fillId="10" borderId="20" xfId="1" applyNumberFormat="1" applyFont="1" applyFill="1" applyBorder="1" applyAlignment="1" applyProtection="1">
      <alignment horizontal="right" vertical="center"/>
    </xf>
    <xf numFmtId="175" fontId="110" fillId="0" borderId="27" xfId="1" applyNumberFormat="1" applyFont="1" applyFill="1" applyBorder="1" applyAlignment="1" applyProtection="1">
      <alignment horizontal="left" vertical="center"/>
    </xf>
    <xf numFmtId="175" fontId="110" fillId="0" borderId="0" xfId="1" applyNumberFormat="1" applyFont="1" applyFill="1" applyBorder="1" applyAlignment="1" applyProtection="1">
      <alignment horizontal="left" vertical="center"/>
    </xf>
    <xf numFmtId="175" fontId="110" fillId="0" borderId="28" xfId="1" applyNumberFormat="1" applyFont="1" applyFill="1" applyBorder="1" applyAlignment="1" applyProtection="1">
      <alignment horizontal="left" vertical="center"/>
    </xf>
    <xf numFmtId="164" fontId="110" fillId="0" borderId="17" xfId="1" applyNumberFormat="1" applyFont="1" applyFill="1" applyBorder="1" applyAlignment="1" applyProtection="1">
      <alignment horizontal="right" vertical="center"/>
    </xf>
    <xf numFmtId="164" fontId="113" fillId="0" borderId="17" xfId="1" applyNumberFormat="1" applyFont="1" applyFill="1" applyBorder="1" applyAlignment="1" applyProtection="1">
      <alignment horizontal="left" vertical="center"/>
    </xf>
    <xf numFmtId="164" fontId="113" fillId="0" borderId="0" xfId="8" applyNumberFormat="1" applyFont="1" applyAlignment="1">
      <alignment horizontal="left" vertical="center"/>
    </xf>
    <xf numFmtId="175" fontId="110" fillId="0" borderId="27" xfId="1" applyNumberFormat="1" applyFont="1" applyBorder="1" applyAlignment="1">
      <alignment horizontal="left" vertical="center"/>
    </xf>
    <xf numFmtId="175" fontId="110" fillId="0" borderId="0" xfId="1" applyNumberFormat="1" applyFont="1" applyBorder="1" applyAlignment="1">
      <alignment horizontal="left" vertical="center"/>
    </xf>
    <xf numFmtId="164" fontId="110" fillId="10" borderId="19" xfId="1" applyNumberFormat="1" applyFont="1" applyFill="1" applyBorder="1" applyAlignment="1" applyProtection="1">
      <alignment horizontal="right" vertical="center"/>
    </xf>
    <xf numFmtId="164" fontId="113" fillId="10" borderId="19" xfId="1" applyNumberFormat="1" applyFont="1" applyFill="1" applyBorder="1" applyAlignment="1" applyProtection="1">
      <alignment horizontal="left" vertical="center"/>
    </xf>
    <xf numFmtId="1" fontId="110" fillId="0" borderId="25" xfId="0" applyNumberFormat="1" applyFont="1" applyBorder="1" applyAlignment="1">
      <alignment vertical="center"/>
    </xf>
    <xf numFmtId="164" fontId="110" fillId="14" borderId="19" xfId="1" applyNumberFormat="1" applyFont="1" applyFill="1" applyBorder="1" applyAlignment="1" applyProtection="1">
      <alignment horizontal="right" vertical="center"/>
    </xf>
    <xf numFmtId="164" fontId="113" fillId="14" borderId="19" xfId="1" applyNumberFormat="1" applyFont="1" applyFill="1" applyBorder="1" applyAlignment="1" applyProtection="1">
      <alignment horizontal="left" vertical="center"/>
    </xf>
    <xf numFmtId="1" fontId="113" fillId="0" borderId="0" xfId="0" applyNumberFormat="1" applyFont="1" applyAlignment="1">
      <alignment horizontal="left" vertical="center"/>
    </xf>
    <xf numFmtId="174" fontId="113" fillId="0" borderId="0" xfId="0" applyNumberFormat="1" applyFont="1" applyAlignment="1">
      <alignment vertical="center"/>
    </xf>
    <xf numFmtId="1" fontId="113" fillId="0" borderId="0" xfId="1" applyNumberFormat="1" applyFont="1" applyFill="1" applyBorder="1" applyAlignment="1" applyProtection="1">
      <alignment horizontal="left" vertical="center"/>
    </xf>
    <xf numFmtId="180" fontId="113" fillId="0" borderId="0" xfId="0" applyNumberFormat="1" applyFont="1" applyAlignment="1">
      <alignment vertical="center"/>
    </xf>
    <xf numFmtId="1" fontId="113" fillId="0" borderId="22" xfId="0" applyNumberFormat="1" applyFont="1" applyBorder="1" applyAlignment="1">
      <alignment horizontal="right" vertical="center"/>
    </xf>
    <xf numFmtId="1" fontId="113" fillId="0" borderId="22" xfId="0" applyNumberFormat="1" applyFont="1" applyBorder="1" applyAlignment="1">
      <alignment horizontal="center" vertical="center"/>
    </xf>
    <xf numFmtId="178" fontId="113" fillId="0" borderId="22" xfId="0" applyNumberFormat="1" applyFont="1" applyBorder="1" applyAlignment="1">
      <alignment horizontal="center" vertical="center"/>
    </xf>
    <xf numFmtId="177" fontId="113" fillId="0" borderId="22" xfId="0" applyNumberFormat="1" applyFont="1" applyBorder="1" applyAlignment="1">
      <alignment horizontal="left" vertical="center"/>
    </xf>
    <xf numFmtId="177" fontId="113" fillId="0" borderId="22" xfId="0" applyNumberFormat="1" applyFont="1" applyBorder="1" applyAlignment="1">
      <alignment horizontal="right" vertical="center"/>
    </xf>
    <xf numFmtId="0" fontId="113" fillId="0" borderId="20" xfId="0" applyFont="1" applyBorder="1" applyAlignment="1" applyProtection="1">
      <alignment vertical="center"/>
      <protection locked="0"/>
    </xf>
    <xf numFmtId="174" fontId="110" fillId="0" borderId="17" xfId="1" applyNumberFormat="1" applyFont="1" applyFill="1" applyBorder="1" applyAlignment="1" applyProtection="1">
      <alignment horizontal="center" vertical="center"/>
    </xf>
    <xf numFmtId="1" fontId="113" fillId="0" borderId="0" xfId="0" applyNumberFormat="1" applyFont="1" applyAlignment="1">
      <alignment horizontal="center" vertical="center"/>
    </xf>
    <xf numFmtId="2" fontId="113" fillId="0" borderId="0" xfId="0" applyNumberFormat="1" applyFont="1" applyAlignment="1">
      <alignment horizontal="center" vertical="center"/>
    </xf>
    <xf numFmtId="2" fontId="113" fillId="0" borderId="0" xfId="0" applyNumberFormat="1" applyFont="1" applyAlignment="1">
      <alignment horizontal="left" vertical="center"/>
    </xf>
    <xf numFmtId="2" fontId="113" fillId="0" borderId="0" xfId="0" applyNumberFormat="1" applyFont="1" applyAlignment="1">
      <alignment vertical="center"/>
    </xf>
    <xf numFmtId="2" fontId="110" fillId="0" borderId="0" xfId="0" applyNumberFormat="1" applyFont="1" applyAlignment="1" applyProtection="1">
      <alignment vertical="center"/>
      <protection locked="0"/>
    </xf>
    <xf numFmtId="0" fontId="119" fillId="20" borderId="99" xfId="0" applyFont="1" applyFill="1" applyBorder="1" applyAlignment="1">
      <alignment horizontal="left" vertical="center"/>
    </xf>
    <xf numFmtId="174" fontId="110" fillId="0" borderId="18" xfId="1" applyNumberFormat="1" applyFont="1" applyFill="1" applyBorder="1" applyAlignment="1" applyProtection="1">
      <alignment horizontal="center" vertical="center"/>
    </xf>
    <xf numFmtId="2" fontId="122" fillId="6" borderId="0" xfId="23" applyNumberFormat="1" applyFont="1" applyFill="1" applyBorder="1" applyAlignment="1" applyProtection="1">
      <alignment vertical="center"/>
      <protection locked="0"/>
    </xf>
    <xf numFmtId="0" fontId="110" fillId="6" borderId="0" xfId="0" applyFont="1" applyFill="1" applyAlignment="1" applyProtection="1">
      <alignment vertical="center"/>
      <protection locked="0"/>
    </xf>
    <xf numFmtId="0" fontId="110" fillId="6" borderId="0" xfId="0" applyFont="1" applyFill="1"/>
    <xf numFmtId="2" fontId="113" fillId="0" borderId="0" xfId="1" applyNumberFormat="1" applyFont="1" applyFill="1" applyBorder="1" applyAlignment="1" applyProtection="1">
      <alignment horizontal="right" vertical="center"/>
    </xf>
    <xf numFmtId="2" fontId="123" fillId="0" borderId="0" xfId="23" applyNumberFormat="1" applyFont="1" applyFill="1" applyBorder="1" applyAlignment="1">
      <alignment horizontal="right" vertical="center"/>
    </xf>
    <xf numFmtId="49" fontId="110" fillId="0" borderId="0" xfId="8" applyNumberFormat="1" applyFont="1" applyAlignment="1">
      <alignment horizontal="center" vertical="center"/>
    </xf>
    <xf numFmtId="0" fontId="110" fillId="0" borderId="0" xfId="8" applyFont="1" applyAlignment="1">
      <alignment horizontal="center" vertical="center"/>
    </xf>
    <xf numFmtId="185" fontId="36" fillId="6" borderId="0" xfId="4703" applyNumberFormat="1" applyFont="1" applyFill="1" applyBorder="1" applyAlignment="1" applyProtection="1">
      <alignment horizontal="left" vertical="center"/>
      <protection locked="0"/>
    </xf>
    <xf numFmtId="1" fontId="38" fillId="0" borderId="63" xfId="1" applyNumberFormat="1" applyFont="1" applyFill="1" applyBorder="1" applyAlignment="1" applyProtection="1">
      <alignment vertical="center"/>
      <protection locked="0"/>
    </xf>
    <xf numFmtId="185" fontId="38" fillId="6" borderId="83" xfId="0" applyNumberFormat="1" applyFont="1" applyFill="1" applyBorder="1" applyAlignment="1" applyProtection="1">
      <alignment horizontal="left" vertical="center"/>
      <protection locked="0"/>
    </xf>
    <xf numFmtId="1" fontId="38" fillId="0" borderId="63" xfId="1" applyNumberFormat="1" applyFont="1" applyFill="1" applyBorder="1" applyAlignment="1" applyProtection="1">
      <alignment horizontal="left" vertical="center"/>
      <protection locked="0"/>
    </xf>
    <xf numFmtId="185" fontId="38" fillId="6" borderId="63" xfId="4703" applyNumberFormat="1" applyFont="1" applyFill="1" applyBorder="1" applyAlignment="1" applyProtection="1">
      <alignment horizontal="left" vertical="center"/>
      <protection locked="0"/>
    </xf>
    <xf numFmtId="14" fontId="55" fillId="0" borderId="63" xfId="1" applyNumberFormat="1" applyFont="1" applyFill="1" applyBorder="1" applyAlignment="1" applyProtection="1">
      <alignment horizontal="left" vertical="center"/>
      <protection locked="0"/>
    </xf>
    <xf numFmtId="14" fontId="38" fillId="0" borderId="63" xfId="1" applyNumberFormat="1" applyFont="1" applyFill="1" applyBorder="1" applyAlignment="1" applyProtection="1">
      <alignment horizontal="left" vertical="center"/>
      <protection locked="0"/>
    </xf>
    <xf numFmtId="14" fontId="38" fillId="0" borderId="64" xfId="1" applyNumberFormat="1" applyFont="1" applyFill="1" applyBorder="1" applyAlignment="1" applyProtection="1">
      <alignment horizontal="left" vertical="center"/>
      <protection locked="0"/>
    </xf>
    <xf numFmtId="14" fontId="38" fillId="4" borderId="64" xfId="1" applyNumberFormat="1" applyFont="1" applyFill="1" applyBorder="1" applyAlignment="1" applyProtection="1">
      <alignment horizontal="left" vertical="center"/>
      <protection locked="0"/>
    </xf>
    <xf numFmtId="1" fontId="38" fillId="0" borderId="64" xfId="1" applyNumberFormat="1" applyFont="1" applyFill="1" applyBorder="1" applyAlignment="1" applyProtection="1">
      <alignment horizontal="left" vertical="center"/>
      <protection locked="0"/>
    </xf>
    <xf numFmtId="164" fontId="61" fillId="2" borderId="0" xfId="4703" applyFont="1" applyFill="1" applyBorder="1" applyAlignment="1" applyProtection="1">
      <alignment horizontal="left" vertical="center"/>
    </xf>
    <xf numFmtId="0" fontId="44" fillId="36" borderId="101" xfId="0" applyFont="1" applyFill="1" applyBorder="1" applyAlignment="1">
      <alignment horizontal="left" vertical="center"/>
    </xf>
    <xf numFmtId="0" fontId="44" fillId="36" borderId="102" xfId="0" applyFont="1" applyFill="1" applyBorder="1" applyAlignment="1">
      <alignment horizontal="left" vertical="center"/>
    </xf>
    <xf numFmtId="164" fontId="43" fillId="36" borderId="102" xfId="4" applyFont="1" applyFill="1" applyBorder="1" applyAlignment="1" applyProtection="1">
      <alignment vertical="center"/>
    </xf>
    <xf numFmtId="164" fontId="43" fillId="36" borderId="102" xfId="4" applyFont="1" applyFill="1" applyBorder="1" applyAlignment="1" applyProtection="1">
      <alignment vertical="center"/>
      <protection locked="0"/>
    </xf>
    <xf numFmtId="0" fontId="59" fillId="36" borderId="103" xfId="0" applyFont="1" applyFill="1" applyBorder="1" applyAlignment="1">
      <alignment horizontal="center" vertical="center"/>
    </xf>
    <xf numFmtId="168" fontId="38" fillId="5" borderId="67" xfId="5" applyNumberFormat="1" applyFont="1" applyFill="1" applyBorder="1" applyAlignment="1" applyProtection="1">
      <alignment vertical="center"/>
      <protection locked="0"/>
    </xf>
    <xf numFmtId="164" fontId="38" fillId="0" borderId="66" xfId="4703" applyFont="1" applyFill="1" applyBorder="1" applyAlignment="1" applyProtection="1">
      <alignment horizontal="left" vertical="center"/>
    </xf>
    <xf numFmtId="164" fontId="92" fillId="36" borderId="102" xfId="4" applyFont="1" applyFill="1" applyBorder="1" applyAlignment="1" applyProtection="1">
      <alignment vertical="center"/>
    </xf>
    <xf numFmtId="164" fontId="67" fillId="36" borderId="102" xfId="4" applyFont="1" applyFill="1" applyBorder="1" applyAlignment="1" applyProtection="1">
      <alignment vertical="center"/>
    </xf>
    <xf numFmtId="164" fontId="77" fillId="36" borderId="102" xfId="4" applyFont="1" applyFill="1" applyBorder="1" applyAlignment="1" applyProtection="1">
      <alignment horizontal="right" vertical="center"/>
    </xf>
    <xf numFmtId="0" fontId="69" fillId="38" borderId="101" xfId="0" applyFont="1" applyFill="1" applyBorder="1" applyAlignment="1">
      <alignment horizontal="left" vertical="center"/>
    </xf>
    <xf numFmtId="164" fontId="44" fillId="38" borderId="102" xfId="4" applyFont="1" applyFill="1" applyBorder="1" applyAlignment="1" applyProtection="1">
      <alignment vertical="center"/>
    </xf>
    <xf numFmtId="164" fontId="38" fillId="38" borderId="102" xfId="4" applyFont="1" applyFill="1" applyBorder="1" applyAlignment="1" applyProtection="1">
      <alignment vertical="center"/>
    </xf>
    <xf numFmtId="3" fontId="38" fillId="38" borderId="102" xfId="4" applyNumberFormat="1" applyFont="1" applyFill="1" applyBorder="1" applyAlignment="1" applyProtection="1">
      <alignment horizontal="right" vertical="center"/>
      <protection locked="0"/>
    </xf>
    <xf numFmtId="167" fontId="38" fillId="38" borderId="102" xfId="1" applyFont="1" applyFill="1" applyBorder="1" applyAlignment="1" applyProtection="1">
      <alignment horizontal="center" vertical="center"/>
      <protection locked="0"/>
    </xf>
    <xf numFmtId="182" fontId="38" fillId="38" borderId="102" xfId="1" applyNumberFormat="1" applyFont="1" applyFill="1" applyBorder="1" applyAlignment="1" applyProtection="1">
      <alignment horizontal="left" vertical="center"/>
      <protection locked="0"/>
    </xf>
    <xf numFmtId="167" fontId="44" fillId="38" borderId="102" xfId="1" applyFont="1" applyFill="1" applyBorder="1" applyAlignment="1" applyProtection="1">
      <alignment horizontal="right" vertical="center"/>
      <protection locked="0"/>
    </xf>
    <xf numFmtId="167" fontId="43" fillId="38" borderId="102" xfId="1" applyFont="1" applyFill="1" applyBorder="1" applyAlignment="1" applyProtection="1">
      <alignment horizontal="center" vertical="center"/>
      <protection locked="0"/>
    </xf>
    <xf numFmtId="167" fontId="44" fillId="38" borderId="102" xfId="1" applyFont="1" applyFill="1" applyBorder="1" applyAlignment="1" applyProtection="1">
      <alignment horizontal="left" vertical="center"/>
      <protection locked="0"/>
    </xf>
    <xf numFmtId="44" fontId="44" fillId="38" borderId="102" xfId="2" applyNumberFormat="1" applyFont="1" applyFill="1" applyBorder="1" applyAlignment="1" applyProtection="1">
      <alignment horizontal="right" vertical="center"/>
      <protection locked="0"/>
    </xf>
    <xf numFmtId="0" fontId="38" fillId="38" borderId="103" xfId="0" applyFont="1" applyFill="1" applyBorder="1" applyAlignment="1">
      <alignment vertical="center"/>
    </xf>
    <xf numFmtId="170" fontId="61" fillId="5" borderId="0" xfId="3" applyNumberFormat="1" applyFont="1" applyFill="1" applyBorder="1" applyAlignment="1" applyProtection="1">
      <alignment vertical="center"/>
      <protection locked="0"/>
    </xf>
    <xf numFmtId="182" fontId="61" fillId="0" borderId="0" xfId="1" applyNumberFormat="1" applyFont="1" applyBorder="1" applyAlignment="1">
      <alignment vertical="center"/>
    </xf>
    <xf numFmtId="44" fontId="61" fillId="5" borderId="0" xfId="5" applyNumberFormat="1" applyFont="1" applyFill="1" applyBorder="1" applyAlignment="1" applyProtection="1">
      <alignment vertical="center"/>
    </xf>
    <xf numFmtId="44" fontId="61" fillId="0" borderId="0" xfId="5" applyNumberFormat="1" applyFont="1" applyFill="1" applyBorder="1" applyAlignment="1" applyProtection="1">
      <alignment vertical="center"/>
    </xf>
    <xf numFmtId="0" fontId="69" fillId="36" borderId="104" xfId="0" applyFont="1" applyFill="1" applyBorder="1" applyAlignment="1">
      <alignment horizontal="left" vertical="center"/>
    </xf>
    <xf numFmtId="0" fontId="38" fillId="0" borderId="105" xfId="0" applyFont="1" applyBorder="1" applyAlignment="1">
      <alignment vertical="center"/>
    </xf>
    <xf numFmtId="3" fontId="38" fillId="36" borderId="105" xfId="4" applyNumberFormat="1" applyFont="1" applyFill="1" applyBorder="1" applyAlignment="1" applyProtection="1">
      <alignment horizontal="right" vertical="center"/>
      <protection locked="0"/>
    </xf>
    <xf numFmtId="0" fontId="38" fillId="36" borderId="106" xfId="0" applyFont="1" applyFill="1" applyBorder="1" applyAlignment="1">
      <alignment vertical="center"/>
    </xf>
    <xf numFmtId="164" fontId="92" fillId="36" borderId="76" xfId="4" applyFont="1" applyFill="1" applyBorder="1" applyAlignment="1" applyProtection="1">
      <alignment vertical="center"/>
    </xf>
    <xf numFmtId="164" fontId="67" fillId="36" borderId="76" xfId="4" applyFont="1" applyFill="1" applyBorder="1" applyAlignment="1" applyProtection="1">
      <alignment vertical="center"/>
    </xf>
    <xf numFmtId="44" fontId="61" fillId="0" borderId="0" xfId="0" applyNumberFormat="1" applyFont="1" applyAlignment="1">
      <alignment vertical="center"/>
    </xf>
    <xf numFmtId="44" fontId="43" fillId="36" borderId="108" xfId="1" applyNumberFormat="1" applyFont="1" applyFill="1" applyBorder="1" applyAlignment="1" applyProtection="1">
      <alignment horizontal="center" vertical="center"/>
      <protection locked="0"/>
    </xf>
    <xf numFmtId="44" fontId="38" fillId="0" borderId="105" xfId="0" applyNumberFormat="1" applyFont="1" applyBorder="1" applyAlignment="1">
      <alignment vertical="center"/>
    </xf>
    <xf numFmtId="44" fontId="44" fillId="36" borderId="108" xfId="2" applyNumberFormat="1" applyFont="1" applyFill="1" applyBorder="1" applyAlignment="1" applyProtection="1">
      <alignment horizontal="right" vertical="center"/>
      <protection locked="0"/>
    </xf>
    <xf numFmtId="0" fontId="59" fillId="5" borderId="67" xfId="0" applyFont="1" applyFill="1" applyBorder="1" applyAlignment="1">
      <alignment horizontal="center" vertical="center"/>
    </xf>
    <xf numFmtId="189" fontId="38" fillId="0" borderId="102" xfId="1" applyNumberFormat="1" applyFont="1" applyFill="1" applyBorder="1" applyAlignment="1" applyProtection="1">
      <alignment vertical="center"/>
      <protection locked="0"/>
    </xf>
    <xf numFmtId="189" fontId="38" fillId="0" borderId="102" xfId="1" applyNumberFormat="1" applyFont="1" applyFill="1" applyBorder="1" applyAlignment="1" applyProtection="1">
      <alignment vertical="center"/>
    </xf>
    <xf numFmtId="44" fontId="68" fillId="36" borderId="67" xfId="2" applyNumberFormat="1" applyFont="1" applyFill="1" applyBorder="1" applyAlignment="1" applyProtection="1">
      <alignment horizontal="center" vertical="center"/>
      <protection locked="0"/>
    </xf>
    <xf numFmtId="0" fontId="69" fillId="36" borderId="107" xfId="0" applyFont="1" applyFill="1" applyBorder="1" applyAlignment="1">
      <alignment horizontal="left" vertical="center"/>
    </xf>
    <xf numFmtId="164" fontId="44" fillId="36" borderId="108" xfId="4" applyFont="1" applyFill="1" applyBorder="1" applyAlignment="1" applyProtection="1">
      <alignment vertical="center"/>
    </xf>
    <xf numFmtId="164" fontId="38" fillId="36" borderId="108" xfId="4" applyFont="1" applyFill="1" applyBorder="1" applyAlignment="1" applyProtection="1">
      <alignment vertical="center"/>
    </xf>
    <xf numFmtId="3" fontId="38" fillId="36" borderId="108" xfId="4" applyNumberFormat="1" applyFont="1" applyFill="1" applyBorder="1" applyAlignment="1" applyProtection="1">
      <alignment horizontal="right" vertical="center"/>
      <protection locked="0"/>
    </xf>
    <xf numFmtId="167" fontId="38" fillId="36" borderId="108" xfId="1" applyFont="1" applyFill="1" applyBorder="1" applyAlignment="1" applyProtection="1">
      <alignment horizontal="center" vertical="center"/>
      <protection locked="0"/>
    </xf>
    <xf numFmtId="167" fontId="43" fillId="36" borderId="108" xfId="1" applyFont="1" applyFill="1" applyBorder="1" applyAlignment="1" applyProtection="1">
      <alignment horizontal="center" vertical="center"/>
      <protection locked="0"/>
    </xf>
    <xf numFmtId="167" fontId="44" fillId="36" borderId="108" xfId="1" applyFont="1" applyFill="1" applyBorder="1" applyAlignment="1" applyProtection="1">
      <alignment horizontal="left" vertical="center"/>
      <protection locked="0"/>
    </xf>
    <xf numFmtId="0" fontId="38" fillId="36" borderId="109" xfId="0" applyFont="1" applyFill="1" applyBorder="1" applyAlignment="1">
      <alignment vertical="center"/>
    </xf>
    <xf numFmtId="0" fontId="44" fillId="36" borderId="70" xfId="0" applyFont="1" applyFill="1" applyBorder="1" applyAlignment="1">
      <alignment horizontal="left" vertical="center"/>
    </xf>
    <xf numFmtId="0" fontId="59" fillId="36" borderId="71" xfId="0" applyFont="1" applyFill="1" applyBorder="1" applyAlignment="1">
      <alignment horizontal="center" vertical="center"/>
    </xf>
    <xf numFmtId="164" fontId="38" fillId="0" borderId="110" xfId="4703" applyFont="1" applyFill="1" applyBorder="1" applyAlignment="1" applyProtection="1">
      <alignment horizontal="left" vertical="center"/>
    </xf>
    <xf numFmtId="168" fontId="38" fillId="5" borderId="67" xfId="5" applyNumberFormat="1" applyFont="1" applyFill="1" applyBorder="1" applyAlignment="1" applyProtection="1">
      <alignment vertical="center"/>
    </xf>
    <xf numFmtId="0" fontId="44" fillId="36" borderId="68" xfId="0" applyFont="1" applyFill="1" applyBorder="1" applyAlignment="1">
      <alignment horizontal="left" vertical="center"/>
    </xf>
    <xf numFmtId="164" fontId="38" fillId="6" borderId="66" xfId="4703" applyFont="1" applyFill="1" applyBorder="1" applyAlignment="1" applyProtection="1">
      <alignment horizontal="left" vertical="center"/>
    </xf>
    <xf numFmtId="0" fontId="44" fillId="38" borderId="68" xfId="0" applyFont="1" applyFill="1" applyBorder="1" applyAlignment="1">
      <alignment horizontal="left" vertical="center"/>
    </xf>
    <xf numFmtId="0" fontId="43" fillId="0" borderId="0" xfId="0" applyFont="1" applyAlignment="1" applyProtection="1">
      <alignment vertical="center"/>
      <protection locked="0"/>
    </xf>
    <xf numFmtId="164" fontId="38" fillId="2" borderId="66" xfId="4" applyFont="1" applyFill="1" applyBorder="1" applyAlignment="1" applyProtection="1">
      <alignment horizontal="left"/>
    </xf>
    <xf numFmtId="44" fontId="68" fillId="36" borderId="69" xfId="2" applyNumberFormat="1" applyFont="1" applyFill="1" applyBorder="1" applyAlignment="1" applyProtection="1">
      <alignment horizontal="center" vertical="center"/>
      <protection locked="0"/>
    </xf>
    <xf numFmtId="0" fontId="59" fillId="5" borderId="66" xfId="0" applyFont="1" applyFill="1" applyBorder="1" applyAlignment="1">
      <alignment horizontal="left" vertical="center"/>
    </xf>
    <xf numFmtId="168" fontId="56" fillId="5" borderId="67" xfId="5" applyNumberFormat="1" applyFont="1" applyFill="1" applyBorder="1" applyAlignment="1" applyProtection="1">
      <alignment vertical="center"/>
      <protection locked="0"/>
    </xf>
    <xf numFmtId="0" fontId="90" fillId="5" borderId="66" xfId="5" applyNumberFormat="1" applyFont="1" applyFill="1" applyBorder="1" applyAlignment="1" applyProtection="1">
      <alignment horizontal="center" vertical="center"/>
    </xf>
    <xf numFmtId="0" fontId="90" fillId="5" borderId="67" xfId="5" applyNumberFormat="1" applyFont="1" applyFill="1" applyBorder="1" applyAlignment="1" applyProtection="1">
      <alignment horizontal="center" vertical="center"/>
    </xf>
    <xf numFmtId="0" fontId="69" fillId="38" borderId="107" xfId="0" applyFont="1" applyFill="1" applyBorder="1" applyAlignment="1">
      <alignment horizontal="left" vertical="center"/>
    </xf>
    <xf numFmtId="164" fontId="44" fillId="38" borderId="108" xfId="4" applyFont="1" applyFill="1" applyBorder="1" applyAlignment="1" applyProtection="1">
      <alignment vertical="center"/>
    </xf>
    <xf numFmtId="164" fontId="38" fillId="38" borderId="108" xfId="4" applyFont="1" applyFill="1" applyBorder="1" applyAlignment="1" applyProtection="1">
      <alignment vertical="center"/>
    </xf>
    <xf numFmtId="3" fontId="38" fillId="38" borderId="108" xfId="4" applyNumberFormat="1" applyFont="1" applyFill="1" applyBorder="1" applyAlignment="1" applyProtection="1">
      <alignment horizontal="right" vertical="center"/>
      <protection locked="0"/>
    </xf>
    <xf numFmtId="167" fontId="38" fillId="38" borderId="108" xfId="1" applyFont="1" applyFill="1" applyBorder="1" applyAlignment="1" applyProtection="1">
      <alignment horizontal="center" vertical="center"/>
      <protection locked="0"/>
    </xf>
    <xf numFmtId="167" fontId="44" fillId="38" borderId="108" xfId="1" applyFont="1" applyFill="1" applyBorder="1" applyAlignment="1" applyProtection="1">
      <alignment horizontal="right" vertical="center"/>
      <protection locked="0"/>
    </xf>
    <xf numFmtId="167" fontId="43" fillId="38" borderId="108" xfId="1" applyFont="1" applyFill="1" applyBorder="1" applyAlignment="1" applyProtection="1">
      <alignment horizontal="center" vertical="center"/>
      <protection locked="0"/>
    </xf>
    <xf numFmtId="167" fontId="44" fillId="38" borderId="108" xfId="1" applyFont="1" applyFill="1" applyBorder="1" applyAlignment="1" applyProtection="1">
      <alignment horizontal="left" vertical="center"/>
      <protection locked="0"/>
    </xf>
    <xf numFmtId="44" fontId="44" fillId="38" borderId="108" xfId="2" applyNumberFormat="1" applyFont="1" applyFill="1" applyBorder="1" applyAlignment="1" applyProtection="1">
      <alignment horizontal="right" vertical="center"/>
      <protection locked="0"/>
    </xf>
    <xf numFmtId="0" fontId="38" fillId="38" borderId="109" xfId="0" applyFont="1" applyFill="1" applyBorder="1" applyAlignment="1">
      <alignment vertical="center"/>
    </xf>
    <xf numFmtId="0" fontId="44" fillId="36" borderId="102" xfId="0" applyFont="1" applyFill="1" applyBorder="1" applyAlignment="1" applyProtection="1">
      <alignment horizontal="left" vertical="center"/>
      <protection locked="0"/>
    </xf>
    <xf numFmtId="44" fontId="68" fillId="36" borderId="103" xfId="2" applyNumberFormat="1" applyFont="1" applyFill="1" applyBorder="1" applyAlignment="1" applyProtection="1">
      <alignment horizontal="center" vertical="center"/>
      <protection locked="0"/>
    </xf>
    <xf numFmtId="0" fontId="44" fillId="5" borderId="66" xfId="0" applyFont="1" applyFill="1" applyBorder="1" applyAlignment="1">
      <alignment horizontal="left" vertical="center"/>
    </xf>
    <xf numFmtId="164" fontId="38" fillId="36" borderId="105" xfId="4" applyFont="1" applyFill="1" applyBorder="1" applyAlignment="1" applyProtection="1">
      <alignment vertical="center"/>
    </xf>
    <xf numFmtId="167" fontId="38" fillId="36" borderId="105" xfId="1" applyFont="1" applyFill="1" applyBorder="1" applyAlignment="1" applyProtection="1">
      <alignment horizontal="center" vertical="center"/>
      <protection locked="0"/>
    </xf>
    <xf numFmtId="182" fontId="38" fillId="36" borderId="105" xfId="1" applyNumberFormat="1" applyFont="1" applyFill="1" applyBorder="1" applyAlignment="1" applyProtection="1">
      <alignment horizontal="left" vertical="center"/>
      <protection locked="0"/>
    </xf>
    <xf numFmtId="168" fontId="38" fillId="36" borderId="105" xfId="2" applyNumberFormat="1" applyFont="1" applyFill="1" applyBorder="1" applyAlignment="1" applyProtection="1">
      <alignment horizontal="right" vertical="center"/>
      <protection locked="0"/>
    </xf>
    <xf numFmtId="44" fontId="38" fillId="36" borderId="105" xfId="2" applyNumberFormat="1" applyFont="1" applyFill="1" applyBorder="1" applyAlignment="1" applyProtection="1">
      <alignment horizontal="center" vertical="center"/>
      <protection locked="0"/>
    </xf>
    <xf numFmtId="0" fontId="44" fillId="36" borderId="101" xfId="0" applyFont="1" applyFill="1" applyBorder="1" applyAlignment="1">
      <alignment horizontal="center" vertical="center"/>
    </xf>
    <xf numFmtId="164" fontId="44" fillId="36" borderId="102" xfId="4" applyFont="1" applyFill="1" applyBorder="1" applyAlignment="1" applyProtection="1">
      <alignment vertical="center"/>
    </xf>
    <xf numFmtId="164" fontId="47" fillId="36" borderId="102" xfId="4" applyFont="1" applyFill="1" applyBorder="1" applyAlignment="1" applyProtection="1">
      <alignment vertical="center"/>
    </xf>
    <xf numFmtId="164" fontId="38" fillId="36" borderId="102" xfId="4" applyFont="1" applyFill="1" applyBorder="1" applyAlignment="1" applyProtection="1">
      <alignment vertical="center"/>
    </xf>
    <xf numFmtId="3" fontId="38" fillId="36" borderId="102" xfId="4" applyNumberFormat="1" applyFont="1" applyFill="1" applyBorder="1" applyAlignment="1" applyProtection="1">
      <alignment horizontal="right" vertical="center"/>
      <protection locked="0"/>
    </xf>
    <xf numFmtId="167" fontId="38" fillId="36" borderId="102" xfId="1" applyFont="1" applyFill="1" applyBorder="1" applyAlignment="1" applyProtection="1">
      <alignment horizontal="center" vertical="center"/>
      <protection locked="0"/>
    </xf>
    <xf numFmtId="182" fontId="38" fillId="36" borderId="102" xfId="1" applyNumberFormat="1" applyFont="1" applyFill="1" applyBorder="1" applyAlignment="1" applyProtection="1">
      <alignment vertical="center"/>
      <protection locked="0"/>
    </xf>
    <xf numFmtId="168" fontId="38" fillId="36" borderId="102" xfId="2" applyNumberFormat="1" applyFont="1" applyFill="1" applyBorder="1" applyAlignment="1" applyProtection="1">
      <alignment horizontal="right" vertical="center"/>
      <protection locked="0"/>
    </xf>
    <xf numFmtId="44" fontId="38" fillId="36" borderId="102" xfId="2" applyNumberFormat="1" applyFont="1" applyFill="1" applyBorder="1" applyAlignment="1" applyProtection="1">
      <alignment horizontal="center" vertical="center"/>
      <protection locked="0"/>
    </xf>
    <xf numFmtId="168" fontId="38" fillId="36" borderId="102" xfId="2" applyNumberFormat="1" applyFont="1" applyFill="1" applyBorder="1" applyAlignment="1" applyProtection="1">
      <alignment horizontal="center" vertical="center"/>
      <protection locked="0"/>
    </xf>
    <xf numFmtId="164" fontId="38" fillId="2" borderId="0" xfId="4703" applyFont="1" applyFill="1" applyBorder="1" applyAlignment="1" applyProtection="1">
      <alignment horizontal="left" vertical="center" wrapText="1"/>
    </xf>
    <xf numFmtId="164" fontId="38" fillId="2" borderId="0" xfId="4703" applyFont="1" applyFill="1" applyBorder="1" applyAlignment="1" applyProtection="1">
      <alignment horizontal="left" vertical="center"/>
      <protection locked="0"/>
    </xf>
    <xf numFmtId="169" fontId="38" fillId="36" borderId="111" xfId="1" applyNumberFormat="1" applyFont="1" applyFill="1" applyBorder="1" applyAlignment="1" applyProtection="1">
      <alignment vertical="center"/>
      <protection locked="0"/>
    </xf>
    <xf numFmtId="165" fontId="38" fillId="36" borderId="111" xfId="5" applyFont="1" applyFill="1" applyBorder="1" applyAlignment="1" applyProtection="1">
      <alignment vertical="center"/>
    </xf>
    <xf numFmtId="182" fontId="38" fillId="36" borderId="111" xfId="1" applyNumberFormat="1" applyFont="1" applyFill="1" applyBorder="1" applyAlignment="1" applyProtection="1">
      <alignment vertical="center"/>
      <protection locked="0"/>
    </xf>
    <xf numFmtId="168" fontId="38" fillId="36" borderId="111" xfId="5" applyNumberFormat="1" applyFont="1" applyFill="1" applyBorder="1" applyAlignment="1" applyProtection="1">
      <alignment vertical="center"/>
      <protection locked="0"/>
    </xf>
    <xf numFmtId="165" fontId="38" fillId="36" borderId="30" xfId="5" applyFont="1" applyFill="1" applyBorder="1" applyAlignment="1" applyProtection="1">
      <alignment vertical="center"/>
    </xf>
    <xf numFmtId="168" fontId="38" fillId="36" borderId="30" xfId="5" applyNumberFormat="1" applyFont="1" applyFill="1" applyBorder="1" applyAlignment="1" applyProtection="1">
      <alignment vertical="center"/>
      <protection locked="0"/>
    </xf>
    <xf numFmtId="0" fontId="38" fillId="36" borderId="113" xfId="0" applyFont="1" applyFill="1" applyBorder="1" applyAlignment="1">
      <alignment horizontal="left" vertical="center"/>
    </xf>
    <xf numFmtId="0" fontId="44" fillId="36" borderId="112" xfId="0" applyFont="1" applyFill="1" applyBorder="1" applyAlignment="1">
      <alignment horizontal="left" vertical="center"/>
    </xf>
    <xf numFmtId="164" fontId="92" fillId="36" borderId="112" xfId="4" applyFont="1" applyFill="1" applyBorder="1" applyAlignment="1" applyProtection="1">
      <alignment vertical="center"/>
    </xf>
    <xf numFmtId="164" fontId="67" fillId="36" borderId="112" xfId="4" applyFont="1" applyFill="1" applyBorder="1" applyAlignment="1" applyProtection="1">
      <alignment vertical="center"/>
    </xf>
    <xf numFmtId="164" fontId="77" fillId="36" borderId="112" xfId="4" applyFont="1" applyFill="1" applyBorder="1" applyAlignment="1" applyProtection="1">
      <alignment horizontal="right" vertical="center"/>
    </xf>
    <xf numFmtId="164" fontId="43" fillId="36" borderId="112" xfId="4" applyFont="1" applyFill="1" applyBorder="1" applyAlignment="1" applyProtection="1">
      <alignment vertical="center"/>
      <protection locked="0"/>
    </xf>
    <xf numFmtId="164" fontId="43" fillId="36" borderId="112" xfId="4" applyFont="1" applyFill="1" applyBorder="1" applyAlignment="1" applyProtection="1">
      <alignment vertical="center"/>
    </xf>
    <xf numFmtId="44" fontId="44" fillId="36" borderId="112" xfId="1" applyNumberFormat="1" applyFont="1" applyFill="1" applyBorder="1" applyAlignment="1" applyProtection="1">
      <alignment vertical="center"/>
      <protection locked="0"/>
    </xf>
    <xf numFmtId="44" fontId="38" fillId="36" borderId="112" xfId="4" applyNumberFormat="1" applyFont="1" applyFill="1" applyBorder="1" applyAlignment="1" applyProtection="1">
      <alignment horizontal="right" vertical="center"/>
      <protection locked="0"/>
    </xf>
    <xf numFmtId="44" fontId="44" fillId="36" borderId="112" xfId="2" applyNumberFormat="1" applyFont="1" applyFill="1" applyBorder="1" applyAlignment="1" applyProtection="1">
      <alignment horizontal="right" vertical="center"/>
      <protection locked="0"/>
    </xf>
    <xf numFmtId="0" fontId="59" fillId="36" borderId="114" xfId="0" applyFont="1" applyFill="1" applyBorder="1" applyAlignment="1">
      <alignment horizontal="center" vertical="center"/>
    </xf>
    <xf numFmtId="0" fontId="42" fillId="27" borderId="0" xfId="0" applyFont="1" applyFill="1" applyAlignment="1">
      <alignment vertical="center" wrapText="1"/>
    </xf>
    <xf numFmtId="164" fontId="55" fillId="0" borderId="64" xfId="4703" quotePrefix="1" applyFont="1" applyFill="1" applyBorder="1" applyAlignment="1" applyProtection="1">
      <alignment horizontal="left" vertical="center"/>
    </xf>
    <xf numFmtId="164" fontId="55" fillId="2" borderId="64" xfId="4703" applyFont="1" applyFill="1" applyBorder="1" applyAlignment="1" applyProtection="1">
      <alignment horizontal="left" vertical="center"/>
    </xf>
    <xf numFmtId="171" fontId="44" fillId="27" borderId="0" xfId="5" applyNumberFormat="1" applyFont="1" applyFill="1" applyBorder="1" applyAlignment="1" applyProtection="1">
      <alignment horizontal="left" vertical="center"/>
    </xf>
    <xf numFmtId="0" fontId="44" fillId="0" borderId="115" xfId="0" applyFont="1" applyBorder="1" applyAlignment="1">
      <alignment horizontal="left" vertical="center" indent="2"/>
    </xf>
    <xf numFmtId="170" fontId="93" fillId="0" borderId="116" xfId="0" applyNumberFormat="1" applyFont="1" applyBorder="1" applyAlignment="1">
      <alignment horizontal="left" vertical="center"/>
    </xf>
    <xf numFmtId="0" fontId="44" fillId="0" borderId="116" xfId="0" applyFont="1" applyBorder="1" applyAlignment="1">
      <alignment horizontal="left" vertical="center"/>
    </xf>
    <xf numFmtId="171" fontId="44" fillId="0" borderId="117" xfId="0" applyNumberFormat="1" applyFont="1" applyBorder="1" applyAlignment="1">
      <alignment horizontal="center" vertical="center"/>
    </xf>
    <xf numFmtId="0" fontId="125" fillId="0" borderId="0" xfId="0" applyFont="1" applyAlignment="1">
      <alignment horizontal="left" vertical="center" indent="2"/>
    </xf>
    <xf numFmtId="0" fontId="38" fillId="0" borderId="118" xfId="0" applyFont="1" applyBorder="1" applyAlignment="1">
      <alignment vertical="center"/>
    </xf>
    <xf numFmtId="0" fontId="38" fillId="0" borderId="119" xfId="0" applyFont="1" applyBorder="1" applyAlignment="1">
      <alignment vertical="center"/>
    </xf>
    <xf numFmtId="0" fontId="38" fillId="0" borderId="120" xfId="0" applyFont="1" applyBorder="1" applyAlignment="1">
      <alignment vertical="center"/>
    </xf>
    <xf numFmtId="164" fontId="52" fillId="2" borderId="63" xfId="4703" applyFont="1" applyFill="1" applyBorder="1" applyAlignment="1" applyProtection="1">
      <alignment horizontal="center" vertical="center"/>
    </xf>
    <xf numFmtId="42" fontId="52" fillId="2" borderId="63" xfId="4703" applyNumberFormat="1" applyFont="1" applyFill="1" applyBorder="1" applyAlignment="1" applyProtection="1">
      <alignment horizontal="right" vertical="center"/>
    </xf>
    <xf numFmtId="42" fontId="38" fillId="2" borderId="64" xfId="12" applyNumberFormat="1" applyFont="1" applyFill="1" applyBorder="1" applyAlignment="1" applyProtection="1">
      <alignment horizontal="right" vertical="center"/>
    </xf>
    <xf numFmtId="42" fontId="52" fillId="2" borderId="64" xfId="4703" applyNumberFormat="1" applyFont="1" applyFill="1" applyBorder="1" applyAlignment="1" applyProtection="1">
      <alignment horizontal="right" vertical="center"/>
    </xf>
    <xf numFmtId="0" fontId="50" fillId="12" borderId="97" xfId="0" applyFont="1" applyFill="1" applyBorder="1" applyAlignment="1">
      <alignment horizontal="center" vertical="center"/>
    </xf>
    <xf numFmtId="0" fontId="50" fillId="20" borderId="97" xfId="0" applyFont="1" applyFill="1" applyBorder="1" applyAlignment="1">
      <alignment horizontal="center" vertical="center"/>
    </xf>
    <xf numFmtId="0" fontId="50" fillId="12" borderId="97" xfId="0" applyFont="1" applyFill="1" applyBorder="1" applyAlignment="1">
      <alignment horizontal="right" vertical="center"/>
    </xf>
    <xf numFmtId="0" fontId="50" fillId="12" borderId="97" xfId="4" applyNumberFormat="1" applyFont="1" applyFill="1" applyBorder="1" applyAlignment="1" applyProtection="1">
      <alignment horizontal="center" vertical="center"/>
    </xf>
    <xf numFmtId="0" fontId="50" fillId="12" borderId="97" xfId="1" applyNumberFormat="1" applyFont="1" applyFill="1" applyBorder="1" applyAlignment="1">
      <alignment horizontal="center" vertical="center"/>
    </xf>
    <xf numFmtId="0" fontId="50" fillId="12" borderId="97" xfId="5" applyNumberFormat="1" applyFont="1" applyFill="1" applyBorder="1" applyAlignment="1">
      <alignment horizontal="center" vertical="center"/>
    </xf>
    <xf numFmtId="49" fontId="50" fillId="12" borderId="97" xfId="0" applyNumberFormat="1" applyFont="1" applyFill="1" applyBorder="1" applyAlignment="1">
      <alignment horizontal="center" vertical="center"/>
    </xf>
    <xf numFmtId="49" fontId="50" fillId="12" borderId="97" xfId="0" applyNumberFormat="1" applyFont="1" applyFill="1" applyBorder="1" applyAlignment="1">
      <alignment horizontal="left" vertical="center" indent="1"/>
    </xf>
    <xf numFmtId="0" fontId="38" fillId="12" borderId="97" xfId="0" applyFont="1" applyFill="1" applyBorder="1" applyAlignment="1">
      <alignment vertical="center"/>
    </xf>
    <xf numFmtId="0" fontId="0" fillId="0" borderId="97" xfId="0" applyBorder="1"/>
    <xf numFmtId="0" fontId="38" fillId="20" borderId="97" xfId="0" applyFont="1" applyFill="1" applyBorder="1" applyAlignment="1">
      <alignment vertical="center"/>
    </xf>
    <xf numFmtId="0" fontId="64" fillId="12" borderId="97" xfId="0" applyFont="1" applyFill="1" applyBorder="1" applyAlignment="1">
      <alignment horizontal="left" vertical="center"/>
    </xf>
    <xf numFmtId="0" fontId="64" fillId="12" borderId="97" xfId="0" applyFont="1" applyFill="1" applyBorder="1" applyAlignment="1">
      <alignment vertical="center"/>
    </xf>
    <xf numFmtId="0" fontId="64" fillId="12" borderId="97" xfId="0" applyFont="1" applyFill="1" applyBorder="1" applyAlignment="1">
      <alignment horizontal="right" vertical="center"/>
    </xf>
    <xf numFmtId="0" fontId="38" fillId="12" borderId="97" xfId="0" applyFont="1" applyFill="1" applyBorder="1" applyAlignment="1">
      <alignment horizontal="center" vertical="center"/>
    </xf>
    <xf numFmtId="49" fontId="42" fillId="12" borderId="97" xfId="0" applyNumberFormat="1" applyFont="1" applyFill="1" applyBorder="1" applyAlignment="1">
      <alignment horizontal="left" vertical="center" wrapText="1" indent="1"/>
    </xf>
    <xf numFmtId="0" fontId="44" fillId="12" borderId="97" xfId="0" applyFont="1" applyFill="1" applyBorder="1" applyAlignment="1">
      <alignment vertical="center"/>
    </xf>
    <xf numFmtId="0" fontId="44" fillId="7" borderId="97" xfId="0" applyFont="1" applyFill="1" applyBorder="1" applyAlignment="1">
      <alignment horizontal="left" vertical="center"/>
    </xf>
    <xf numFmtId="0" fontId="44" fillId="7" borderId="97" xfId="0" applyFont="1" applyFill="1" applyBorder="1" applyAlignment="1">
      <alignment vertical="center"/>
    </xf>
    <xf numFmtId="43" fontId="44" fillId="7" borderId="97" xfId="0" applyNumberFormat="1" applyFont="1" applyFill="1" applyBorder="1" applyAlignment="1">
      <alignment vertical="center"/>
    </xf>
    <xf numFmtId="172" fontId="44" fillId="7" borderId="97" xfId="0" applyNumberFormat="1" applyFont="1" applyFill="1" applyBorder="1" applyAlignment="1">
      <alignment vertical="center"/>
    </xf>
    <xf numFmtId="49" fontId="45" fillId="7" borderId="97" xfId="0" applyNumberFormat="1" applyFont="1" applyFill="1" applyBorder="1" applyAlignment="1">
      <alignment vertical="center"/>
    </xf>
    <xf numFmtId="0" fontId="71" fillId="12" borderId="97" xfId="0" applyFont="1" applyFill="1" applyBorder="1" applyAlignment="1">
      <alignment vertical="center"/>
    </xf>
    <xf numFmtId="0" fontId="71" fillId="0" borderId="124" xfId="10" applyFont="1" applyBorder="1" applyAlignment="1">
      <alignment horizontal="left" vertical="center"/>
    </xf>
    <xf numFmtId="0" fontId="71" fillId="20" borderId="97" xfId="0" applyFont="1" applyFill="1" applyBorder="1" applyAlignment="1">
      <alignment vertical="center"/>
    </xf>
    <xf numFmtId="43" fontId="71" fillId="0" borderId="124" xfId="10" applyNumberFormat="1" applyFont="1" applyBorder="1" applyAlignment="1">
      <alignment vertical="center"/>
    </xf>
    <xf numFmtId="43" fontId="71" fillId="0" borderId="97" xfId="0" applyNumberFormat="1" applyFont="1" applyBorder="1" applyAlignment="1">
      <alignment vertical="center"/>
    </xf>
    <xf numFmtId="43" fontId="71" fillId="0" borderId="124" xfId="0" applyNumberFormat="1" applyFont="1" applyBorder="1" applyAlignment="1">
      <alignment vertical="center"/>
    </xf>
    <xf numFmtId="0" fontId="71" fillId="0" borderId="97" xfId="0" applyFont="1" applyBorder="1" applyAlignment="1">
      <alignment vertical="center"/>
    </xf>
    <xf numFmtId="43" fontId="71" fillId="12" borderId="97" xfId="0" applyNumberFormat="1" applyFont="1" applyFill="1" applyBorder="1" applyAlignment="1">
      <alignment vertical="center"/>
    </xf>
    <xf numFmtId="0" fontId="71" fillId="12" borderId="97" xfId="0" applyFont="1" applyFill="1" applyBorder="1" applyAlignment="1">
      <alignment horizontal="center" vertical="center"/>
    </xf>
    <xf numFmtId="0" fontId="100" fillId="0" borderId="97" xfId="0" applyFont="1" applyBorder="1"/>
    <xf numFmtId="172" fontId="72" fillId="0" borderId="97" xfId="23" applyNumberFormat="1" applyFont="1" applyFill="1" applyBorder="1" applyAlignment="1">
      <alignment vertical="center"/>
    </xf>
    <xf numFmtId="0" fontId="38" fillId="0" borderId="97" xfId="0" applyFont="1" applyBorder="1" applyAlignment="1">
      <alignment vertical="center"/>
    </xf>
    <xf numFmtId="43" fontId="38" fillId="12" borderId="97" xfId="0" applyNumberFormat="1" applyFont="1" applyFill="1" applyBorder="1" applyAlignment="1">
      <alignment vertical="center"/>
    </xf>
    <xf numFmtId="0" fontId="38" fillId="8" borderId="97" xfId="0" applyFont="1" applyFill="1" applyBorder="1" applyAlignment="1">
      <alignment horizontal="left" vertical="center"/>
    </xf>
    <xf numFmtId="0" fontId="38" fillId="8" borderId="97" xfId="0" applyFont="1" applyFill="1" applyBorder="1" applyAlignment="1">
      <alignment vertical="center"/>
    </xf>
    <xf numFmtId="0" fontId="38" fillId="8" borderId="97" xfId="0" applyFont="1" applyFill="1" applyBorder="1" applyAlignment="1">
      <alignment horizontal="right" vertical="center"/>
    </xf>
    <xf numFmtId="43" fontId="38" fillId="8" borderId="97" xfId="0" applyNumberFormat="1" applyFont="1" applyFill="1" applyBorder="1" applyAlignment="1">
      <alignment vertical="center"/>
    </xf>
    <xf numFmtId="172" fontId="38" fillId="8" borderId="97" xfId="0" applyNumberFormat="1" applyFont="1" applyFill="1" applyBorder="1" applyAlignment="1">
      <alignment vertical="center"/>
    </xf>
    <xf numFmtId="0" fontId="40" fillId="12" borderId="97" xfId="0" applyFont="1" applyFill="1" applyBorder="1" applyAlignment="1">
      <alignment vertical="center"/>
    </xf>
    <xf numFmtId="0" fontId="96" fillId="0" borderId="97" xfId="0" applyFont="1" applyBorder="1"/>
    <xf numFmtId="0" fontId="94" fillId="29" borderId="97" xfId="0" applyFont="1" applyFill="1" applyBorder="1" applyAlignment="1">
      <alignment horizontal="left" vertical="center"/>
    </xf>
    <xf numFmtId="0" fontId="46" fillId="20" borderId="97" xfId="0" applyFont="1" applyFill="1" applyBorder="1" applyAlignment="1">
      <alignment vertical="center"/>
    </xf>
    <xf numFmtId="0" fontId="94" fillId="29" borderId="97" xfId="0" applyFont="1" applyFill="1" applyBorder="1" applyAlignment="1">
      <alignment vertical="center"/>
    </xf>
    <xf numFmtId="0" fontId="94" fillId="29" borderId="97" xfId="0" applyFont="1" applyFill="1" applyBorder="1" applyAlignment="1">
      <alignment horizontal="right" vertical="center"/>
    </xf>
    <xf numFmtId="0" fontId="95" fillId="29" borderId="97" xfId="0" applyFont="1" applyFill="1" applyBorder="1" applyAlignment="1">
      <alignment vertical="center"/>
    </xf>
    <xf numFmtId="43" fontId="95" fillId="29" borderId="97" xfId="0" applyNumberFormat="1" applyFont="1" applyFill="1" applyBorder="1" applyAlignment="1">
      <alignment vertical="center"/>
    </xf>
    <xf numFmtId="1" fontId="95" fillId="29" borderId="97" xfId="0" applyNumberFormat="1" applyFont="1" applyFill="1" applyBorder="1" applyAlignment="1">
      <alignment vertical="center"/>
    </xf>
    <xf numFmtId="168" fontId="95" fillId="29" borderId="97" xfId="0" applyNumberFormat="1" applyFont="1" applyFill="1" applyBorder="1" applyAlignment="1">
      <alignment vertical="center"/>
    </xf>
    <xf numFmtId="0" fontId="46" fillId="12" borderId="97" xfId="0" applyFont="1" applyFill="1" applyBorder="1" applyAlignment="1">
      <alignment vertical="center"/>
    </xf>
    <xf numFmtId="172" fontId="95" fillId="29" borderId="97" xfId="0" applyNumberFormat="1" applyFont="1" applyFill="1" applyBorder="1" applyAlignment="1">
      <alignment vertical="center"/>
    </xf>
    <xf numFmtId="167" fontId="44" fillId="7" borderId="97" xfId="1" applyFont="1" applyFill="1" applyBorder="1" applyAlignment="1">
      <alignment horizontal="right" vertical="center"/>
    </xf>
    <xf numFmtId="49" fontId="44" fillId="7" borderId="97" xfId="0" applyNumberFormat="1" applyFont="1" applyFill="1" applyBorder="1" applyAlignment="1">
      <alignment vertical="center"/>
    </xf>
    <xf numFmtId="0" fontId="38" fillId="0" borderId="97" xfId="0" applyFont="1" applyBorder="1" applyAlignment="1">
      <alignment horizontal="left" vertical="center"/>
    </xf>
    <xf numFmtId="167" fontId="38" fillId="0" borderId="97" xfId="1" applyFont="1" applyBorder="1" applyAlignment="1">
      <alignment horizontal="right" vertical="center"/>
    </xf>
    <xf numFmtId="43" fontId="38" fillId="0" borderId="97" xfId="0" applyNumberFormat="1" applyFont="1" applyBorder="1" applyAlignment="1">
      <alignment vertical="center"/>
    </xf>
    <xf numFmtId="184" fontId="38" fillId="0" borderId="97" xfId="0" applyNumberFormat="1" applyFont="1" applyBorder="1" applyAlignment="1">
      <alignment vertical="center"/>
    </xf>
    <xf numFmtId="0" fontId="71" fillId="0" borderId="97" xfId="0" applyFont="1" applyBorder="1" applyAlignment="1">
      <alignment horizontal="left" vertical="center"/>
    </xf>
    <xf numFmtId="184" fontId="71" fillId="0" borderId="97" xfId="0" applyNumberFormat="1" applyFont="1" applyBorder="1" applyAlignment="1">
      <alignment vertical="center"/>
    </xf>
    <xf numFmtId="0" fontId="38" fillId="15" borderId="97" xfId="0" applyFont="1" applyFill="1" applyBorder="1" applyAlignment="1">
      <alignment horizontal="left" vertical="center"/>
    </xf>
    <xf numFmtId="0" fontId="38" fillId="15" borderId="97" xfId="0" applyFont="1" applyFill="1" applyBorder="1" applyAlignment="1">
      <alignment vertical="center"/>
    </xf>
    <xf numFmtId="167" fontId="38" fillId="15" borderId="97" xfId="1" applyFont="1" applyFill="1" applyBorder="1" applyAlignment="1">
      <alignment horizontal="right" vertical="center"/>
    </xf>
    <xf numFmtId="43" fontId="38" fillId="15" borderId="97" xfId="0" applyNumberFormat="1" applyFont="1" applyFill="1" applyBorder="1" applyAlignment="1">
      <alignment vertical="center"/>
    </xf>
    <xf numFmtId="184" fontId="38" fillId="15" borderId="97" xfId="0" applyNumberFormat="1" applyFont="1" applyFill="1" applyBorder="1" applyAlignment="1">
      <alignment vertical="center"/>
    </xf>
    <xf numFmtId="0" fontId="38" fillId="15" borderId="97" xfId="0" applyFont="1" applyFill="1" applyBorder="1" applyAlignment="1">
      <alignment horizontal="right" vertical="center"/>
    </xf>
    <xf numFmtId="14" fontId="38" fillId="0" borderId="97" xfId="0" applyNumberFormat="1" applyFont="1" applyBorder="1" applyAlignment="1">
      <alignment vertical="center"/>
    </xf>
    <xf numFmtId="0" fontId="0" fillId="20" borderId="97" xfId="0" applyFill="1" applyBorder="1"/>
    <xf numFmtId="0" fontId="23" fillId="0" borderId="97" xfId="0" applyFont="1" applyBorder="1"/>
    <xf numFmtId="0" fontId="67" fillId="0" borderId="97" xfId="0" applyFont="1" applyBorder="1" applyAlignment="1">
      <alignment horizontal="left" vertical="center"/>
    </xf>
    <xf numFmtId="0" fontId="42" fillId="0" borderId="97" xfId="0" applyFont="1" applyBorder="1" applyAlignment="1">
      <alignment vertical="center"/>
    </xf>
    <xf numFmtId="43" fontId="42" fillId="0" borderId="97" xfId="0" applyNumberFormat="1" applyFont="1" applyBorder="1" applyAlignment="1">
      <alignment vertical="center"/>
    </xf>
    <xf numFmtId="167" fontId="71" fillId="0" borderId="97" xfId="1" applyFont="1" applyBorder="1" applyAlignment="1">
      <alignment horizontal="right" vertical="center"/>
    </xf>
    <xf numFmtId="49" fontId="71" fillId="12" borderId="97" xfId="0" applyNumberFormat="1" applyFont="1" applyFill="1" applyBorder="1" applyAlignment="1">
      <alignment horizontal="left" vertical="center" wrapText="1" indent="1"/>
    </xf>
    <xf numFmtId="164" fontId="71" fillId="2" borderId="97" xfId="4703" applyFont="1" applyFill="1" applyBorder="1" applyAlignment="1" applyProtection="1">
      <alignment horizontal="left" vertical="center"/>
    </xf>
    <xf numFmtId="2" fontId="71" fillId="0" borderId="124" xfId="10" applyNumberFormat="1" applyFont="1" applyBorder="1" applyAlignment="1">
      <alignment vertical="center"/>
    </xf>
    <xf numFmtId="184" fontId="72" fillId="0" borderId="97" xfId="0" applyNumberFormat="1" applyFont="1" applyBorder="1" applyAlignment="1">
      <alignment vertical="center"/>
    </xf>
    <xf numFmtId="0" fontId="71" fillId="0" borderId="124" xfId="10" applyFont="1" applyBorder="1" applyAlignment="1">
      <alignment vertical="center"/>
    </xf>
    <xf numFmtId="43" fontId="71" fillId="22" borderId="124" xfId="0" applyNumberFormat="1" applyFont="1" applyFill="1" applyBorder="1" applyAlignment="1">
      <alignment vertical="center"/>
    </xf>
    <xf numFmtId="0" fontId="71" fillId="24" borderId="97" xfId="0" applyFont="1" applyFill="1" applyBorder="1" applyAlignment="1">
      <alignment vertical="center"/>
    </xf>
    <xf numFmtId="0" fontId="71" fillId="0" borderId="124" xfId="0" applyFont="1" applyBorder="1" applyAlignment="1">
      <alignment horizontal="left" vertical="center"/>
    </xf>
    <xf numFmtId="0" fontId="71" fillId="0" borderId="124" xfId="0" applyFont="1" applyBorder="1" applyAlignment="1">
      <alignment vertical="center" wrapText="1"/>
    </xf>
    <xf numFmtId="2" fontId="71" fillId="0" borderId="124" xfId="0" applyNumberFormat="1" applyFont="1" applyBorder="1" applyAlignment="1">
      <alignment vertical="center"/>
    </xf>
    <xf numFmtId="49" fontId="71" fillId="0" borderId="124" xfId="0" applyNumberFormat="1" applyFont="1" applyBorder="1" applyAlignment="1">
      <alignment vertical="center"/>
    </xf>
    <xf numFmtId="4" fontId="71" fillId="0" borderId="124" xfId="0" applyNumberFormat="1" applyFont="1" applyBorder="1" applyAlignment="1">
      <alignment vertical="center"/>
    </xf>
    <xf numFmtId="4" fontId="71" fillId="0" borderId="97" xfId="0" applyNumberFormat="1" applyFont="1" applyBorder="1" applyAlignment="1">
      <alignment vertical="center"/>
    </xf>
    <xf numFmtId="0" fontId="71" fillId="0" borderId="124" xfId="0" applyFont="1" applyBorder="1" applyAlignment="1">
      <alignment vertical="center"/>
    </xf>
    <xf numFmtId="4" fontId="71" fillId="0" borderId="124" xfId="0" applyNumberFormat="1" applyFont="1" applyBorder="1" applyAlignment="1">
      <alignment vertical="center" wrapText="1"/>
    </xf>
    <xf numFmtId="49" fontId="38" fillId="15" borderId="97" xfId="0" applyNumberFormat="1" applyFont="1" applyFill="1" applyBorder="1" applyAlignment="1">
      <alignment horizontal="left" vertical="center" indent="1"/>
    </xf>
    <xf numFmtId="164" fontId="71" fillId="0" borderId="97" xfId="4703" applyFont="1" applyFill="1" applyBorder="1" applyAlignment="1" applyProtection="1">
      <alignment horizontal="left" vertical="center"/>
    </xf>
    <xf numFmtId="0" fontId="71" fillId="0" borderId="97" xfId="0" applyFont="1" applyBorder="1" applyAlignment="1">
      <alignment horizontal="right" vertical="center"/>
    </xf>
    <xf numFmtId="0" fontId="71" fillId="0" borderId="97" xfId="0" applyFont="1" applyBorder="1"/>
    <xf numFmtId="49" fontId="71" fillId="0" borderId="97" xfId="18" applyNumberFormat="1" applyFont="1" applyBorder="1" applyAlignment="1">
      <alignment horizontal="left" vertical="center" wrapText="1" indent="1"/>
    </xf>
    <xf numFmtId="49" fontId="71" fillId="0" borderId="97" xfId="0" applyNumberFormat="1" applyFont="1" applyBorder="1" applyAlignment="1">
      <alignment horizontal="left" vertical="center" indent="1"/>
    </xf>
    <xf numFmtId="0" fontId="72" fillId="0" borderId="97" xfId="0" applyFont="1" applyBorder="1"/>
    <xf numFmtId="0" fontId="38" fillId="0" borderId="124" xfId="0" applyFont="1" applyBorder="1" applyAlignment="1">
      <alignment horizontal="left" vertical="center"/>
    </xf>
    <xf numFmtId="0" fontId="38" fillId="20" borderId="124" xfId="0" applyFont="1" applyFill="1" applyBorder="1" applyAlignment="1">
      <alignment vertical="center"/>
    </xf>
    <xf numFmtId="0" fontId="40" fillId="0" borderId="124" xfId="0" applyFont="1" applyBorder="1" applyAlignment="1">
      <alignment vertical="center" wrapText="1"/>
    </xf>
    <xf numFmtId="2" fontId="38" fillId="0" borderId="124" xfId="0" applyNumberFormat="1" applyFont="1" applyBorder="1" applyAlignment="1">
      <alignment vertical="center"/>
    </xf>
    <xf numFmtId="49" fontId="38" fillId="0" borderId="124" xfId="0" applyNumberFormat="1" applyFont="1" applyBorder="1" applyAlignment="1">
      <alignment vertical="center"/>
    </xf>
    <xf numFmtId="43" fontId="38" fillId="0" borderId="124" xfId="0" applyNumberFormat="1" applyFont="1" applyBorder="1" applyAlignment="1">
      <alignment vertical="center"/>
    </xf>
    <xf numFmtId="0" fontId="71" fillId="20" borderId="124" xfId="0" applyFont="1" applyFill="1" applyBorder="1" applyAlignment="1">
      <alignment vertical="center"/>
    </xf>
    <xf numFmtId="9" fontId="71" fillId="22" borderId="97" xfId="3" applyFont="1" applyFill="1" applyBorder="1" applyAlignment="1">
      <alignment vertical="center"/>
    </xf>
    <xf numFmtId="0" fontId="71" fillId="0" borderId="97" xfId="0" applyFont="1" applyBorder="1" applyAlignment="1">
      <alignment horizontal="left" vertical="center" wrapText="1"/>
    </xf>
    <xf numFmtId="2" fontId="38" fillId="0" borderId="97" xfId="0" applyNumberFormat="1" applyFont="1" applyBorder="1" applyAlignment="1">
      <alignment vertical="center"/>
    </xf>
    <xf numFmtId="49" fontId="38" fillId="0" borderId="97" xfId="0" applyNumberFormat="1" applyFont="1" applyBorder="1" applyAlignment="1">
      <alignment vertical="center"/>
    </xf>
    <xf numFmtId="2" fontId="38" fillId="8" borderId="97" xfId="0" applyNumberFormat="1" applyFont="1" applyFill="1" applyBorder="1" applyAlignment="1">
      <alignment vertical="center"/>
    </xf>
    <xf numFmtId="164" fontId="38" fillId="0" borderId="97" xfId="4703" applyFont="1" applyFill="1" applyBorder="1" applyAlignment="1" applyProtection="1">
      <alignment horizontal="left" vertical="center"/>
    </xf>
    <xf numFmtId="0" fontId="38" fillId="0" borderId="124" xfId="0" applyFont="1" applyBorder="1" applyAlignment="1">
      <alignment vertical="center" wrapText="1"/>
    </xf>
    <xf numFmtId="2" fontId="71" fillId="4" borderId="124" xfId="0" applyNumberFormat="1" applyFont="1" applyFill="1" applyBorder="1" applyAlignment="1">
      <alignment vertical="center"/>
    </xf>
    <xf numFmtId="167" fontId="67" fillId="0" borderId="97" xfId="1" applyFont="1" applyBorder="1" applyAlignment="1">
      <alignment horizontal="right" vertical="center"/>
    </xf>
    <xf numFmtId="0" fontId="67" fillId="0" borderId="97" xfId="0" applyFont="1" applyBorder="1" applyAlignment="1">
      <alignment vertical="center"/>
    </xf>
    <xf numFmtId="43" fontId="67" fillId="0" borderId="97" xfId="0" applyNumberFormat="1" applyFont="1" applyBorder="1" applyAlignment="1">
      <alignment vertical="center"/>
    </xf>
    <xf numFmtId="0" fontId="67" fillId="12" borderId="97" xfId="0" applyFont="1" applyFill="1" applyBorder="1" applyAlignment="1">
      <alignment vertical="center"/>
    </xf>
    <xf numFmtId="184" fontId="67" fillId="0" borderId="97" xfId="0" applyNumberFormat="1" applyFont="1" applyBorder="1" applyAlignment="1">
      <alignment vertical="center"/>
    </xf>
    <xf numFmtId="172" fontId="66" fillId="7" borderId="97" xfId="0" applyNumberFormat="1" applyFont="1" applyFill="1" applyBorder="1" applyAlignment="1">
      <alignment vertical="center"/>
    </xf>
    <xf numFmtId="0" fontId="99" fillId="0" borderId="97" xfId="0" applyFont="1" applyBorder="1" applyAlignment="1">
      <alignment vertical="center" wrapText="1"/>
    </xf>
    <xf numFmtId="0" fontId="99" fillId="0" borderId="97" xfId="0" applyFont="1" applyBorder="1" applyAlignment="1">
      <alignment horizontal="right" vertical="center" wrapText="1" indent="1"/>
    </xf>
    <xf numFmtId="0" fontId="44" fillId="4" borderId="97" xfId="0" applyFont="1" applyFill="1" applyBorder="1" applyAlignment="1">
      <alignment vertical="center"/>
    </xf>
    <xf numFmtId="0" fontId="38" fillId="4" borderId="97" xfId="0" applyFont="1" applyFill="1" applyBorder="1" applyAlignment="1">
      <alignment vertical="center"/>
    </xf>
    <xf numFmtId="0" fontId="71" fillId="4" borderId="97" xfId="0" applyFont="1" applyFill="1" applyBorder="1" applyAlignment="1">
      <alignment vertical="center"/>
    </xf>
    <xf numFmtId="49" fontId="95" fillId="12" borderId="97" xfId="0" applyNumberFormat="1" applyFont="1" applyFill="1" applyBorder="1" applyAlignment="1">
      <alignment horizontal="left" vertical="center" wrapText="1" indent="1"/>
    </xf>
    <xf numFmtId="167" fontId="38" fillId="0" borderId="97" xfId="1" applyFont="1" applyFill="1" applyBorder="1" applyAlignment="1">
      <alignment horizontal="right" vertical="center"/>
    </xf>
    <xf numFmtId="2" fontId="42" fillId="0" borderId="97" xfId="0" applyNumberFormat="1" applyFont="1" applyBorder="1" applyAlignment="1">
      <alignment vertical="center"/>
    </xf>
    <xf numFmtId="0" fontId="38" fillId="0" borderId="97" xfId="0" applyFont="1" applyBorder="1" applyAlignment="1">
      <alignment horizontal="right"/>
    </xf>
    <xf numFmtId="49" fontId="38" fillId="0" borderId="97" xfId="0" applyNumberFormat="1" applyFont="1" applyBorder="1" applyAlignment="1">
      <alignment horizontal="left" vertical="center" indent="1"/>
    </xf>
    <xf numFmtId="0" fontId="71" fillId="20" borderId="124" xfId="10" applyFont="1" applyFill="1" applyBorder="1" applyAlignment="1">
      <alignment vertical="center"/>
    </xf>
    <xf numFmtId="0" fontId="71" fillId="0" borderId="124" xfId="10" applyFont="1" applyBorder="1" applyAlignment="1">
      <alignment vertical="center" wrapText="1"/>
    </xf>
    <xf numFmtId="172" fontId="102" fillId="0" borderId="97" xfId="23" applyNumberFormat="1" applyFont="1" applyFill="1" applyBorder="1" applyAlignment="1">
      <alignment vertical="center"/>
    </xf>
    <xf numFmtId="0" fontId="38" fillId="0" borderId="97" xfId="0" quotePrefix="1" applyFont="1" applyBorder="1" applyAlignment="1">
      <alignment vertical="center"/>
    </xf>
    <xf numFmtId="164" fontId="126" fillId="2" borderId="64" xfId="4703" applyFont="1" applyFill="1" applyBorder="1" applyAlignment="1" applyProtection="1">
      <alignment horizontal="right" vertical="center"/>
    </xf>
    <xf numFmtId="164" fontId="44" fillId="0" borderId="63" xfId="4703" applyFont="1" applyFill="1" applyBorder="1" applyAlignment="1" applyProtection="1">
      <alignment horizontal="left" vertical="center"/>
    </xf>
    <xf numFmtId="164" fontId="44" fillId="0" borderId="64" xfId="4703" applyFont="1" applyFill="1" applyBorder="1" applyAlignment="1" applyProtection="1">
      <alignment horizontal="left" vertical="center"/>
    </xf>
    <xf numFmtId="16" fontId="59" fillId="36" borderId="67" xfId="0" applyNumberFormat="1" applyFont="1" applyFill="1" applyBorder="1" applyAlignment="1">
      <alignment horizontal="center" vertical="center"/>
    </xf>
    <xf numFmtId="164" fontId="124" fillId="2" borderId="63" xfId="4703" applyFont="1" applyFill="1" applyBorder="1" applyAlignment="1" applyProtection="1">
      <alignment horizontal="center" vertical="center"/>
    </xf>
    <xf numFmtId="164" fontId="40" fillId="2" borderId="64" xfId="4703" applyFont="1" applyFill="1" applyBorder="1" applyAlignment="1" applyProtection="1">
      <alignment horizontal="left" vertical="center"/>
    </xf>
    <xf numFmtId="185" fontId="38" fillId="2" borderId="64" xfId="4703" applyNumberFormat="1" applyFont="1" applyFill="1" applyBorder="1" applyAlignment="1" applyProtection="1">
      <alignment horizontal="right" vertical="center"/>
      <protection locked="0"/>
    </xf>
    <xf numFmtId="0" fontId="44" fillId="0" borderId="97" xfId="0" applyFont="1" applyBorder="1" applyAlignment="1">
      <alignment vertical="center"/>
    </xf>
    <xf numFmtId="0" fontId="44" fillId="0" borderId="97" xfId="0" applyFont="1" applyBorder="1" applyAlignment="1">
      <alignment horizontal="left" vertical="center"/>
    </xf>
    <xf numFmtId="167" fontId="44" fillId="0" borderId="97" xfId="1" applyFont="1" applyFill="1" applyBorder="1" applyAlignment="1">
      <alignment horizontal="right" vertical="center"/>
    </xf>
    <xf numFmtId="43" fontId="44" fillId="0" borderId="97" xfId="0" applyNumberFormat="1" applyFont="1" applyBorder="1" applyAlignment="1">
      <alignment vertical="center"/>
    </xf>
    <xf numFmtId="172" fontId="44" fillId="0" borderId="97" xfId="0" applyNumberFormat="1" applyFont="1" applyBorder="1" applyAlignment="1">
      <alignment vertical="center"/>
    </xf>
    <xf numFmtId="49" fontId="44" fillId="0" borderId="97" xfId="0" applyNumberFormat="1" applyFont="1" applyBorder="1" applyAlignment="1">
      <alignment vertical="center"/>
    </xf>
    <xf numFmtId="44" fontId="72" fillId="27" borderId="0" xfId="0" applyNumberFormat="1" applyFont="1" applyFill="1" applyAlignment="1">
      <alignment vertical="center"/>
    </xf>
    <xf numFmtId="164" fontId="40" fillId="27" borderId="64" xfId="4703" applyFont="1" applyFill="1" applyBorder="1" applyAlignment="1" applyProtection="1">
      <alignment horizontal="left" vertical="center"/>
    </xf>
    <xf numFmtId="0" fontId="44" fillId="20" borderId="0" xfId="0" applyFont="1" applyFill="1" applyAlignment="1">
      <alignment horizontal="center" vertical="center"/>
    </xf>
    <xf numFmtId="0" fontId="44" fillId="20" borderId="0" xfId="0" applyFont="1" applyFill="1" applyAlignment="1">
      <alignment horizontal="left" vertical="center"/>
    </xf>
    <xf numFmtId="0" fontId="90" fillId="39" borderId="0" xfId="0" applyFont="1" applyFill="1" applyAlignment="1" applyProtection="1">
      <alignment horizontal="left" vertical="center"/>
      <protection locked="0"/>
    </xf>
    <xf numFmtId="0" fontId="127" fillId="20" borderId="0" xfId="0" applyFont="1" applyFill="1" applyAlignment="1" applyProtection="1">
      <alignment horizontal="center" vertical="center"/>
      <protection locked="0"/>
    </xf>
    <xf numFmtId="0" fontId="38" fillId="20" borderId="0" xfId="0" applyFont="1" applyFill="1" applyAlignment="1" applyProtection="1">
      <alignment horizontal="center" vertical="center"/>
      <protection locked="0"/>
    </xf>
    <xf numFmtId="0" fontId="90" fillId="20" borderId="0" xfId="0" applyFont="1" applyFill="1" applyAlignment="1">
      <alignment horizontal="left" vertical="center"/>
    </xf>
    <xf numFmtId="44" fontId="77" fillId="20" borderId="0" xfId="0" applyNumberFormat="1" applyFont="1" applyFill="1" applyAlignment="1">
      <alignment vertical="center"/>
    </xf>
    <xf numFmtId="44" fontId="77" fillId="27" borderId="0" xfId="0" applyNumberFormat="1" applyFont="1" applyFill="1" applyAlignment="1">
      <alignment vertical="center"/>
    </xf>
    <xf numFmtId="44" fontId="128" fillId="27" borderId="0" xfId="0" applyNumberFormat="1" applyFont="1" applyFill="1" applyAlignment="1">
      <alignment vertical="center"/>
    </xf>
    <xf numFmtId="44" fontId="129" fillId="27" borderId="0" xfId="0" applyNumberFormat="1" applyFont="1" applyFill="1" applyAlignment="1">
      <alignment vertical="center"/>
    </xf>
    <xf numFmtId="44" fontId="77" fillId="20" borderId="0" xfId="0" applyNumberFormat="1" applyFont="1" applyFill="1" applyAlignment="1">
      <alignment vertical="center" wrapText="1"/>
    </xf>
    <xf numFmtId="44" fontId="77" fillId="20" borderId="0" xfId="0" applyNumberFormat="1" applyFont="1" applyFill="1"/>
    <xf numFmtId="44" fontId="77" fillId="27" borderId="0" xfId="5" applyNumberFormat="1" applyFont="1" applyFill="1" applyBorder="1" applyAlignment="1" applyProtection="1">
      <alignment vertical="center"/>
    </xf>
    <xf numFmtId="44" fontId="130" fillId="27" borderId="0" xfId="0" applyNumberFormat="1" applyFont="1" applyFill="1" applyAlignment="1">
      <alignment vertical="center"/>
    </xf>
    <xf numFmtId="44" fontId="45" fillId="27" borderId="0" xfId="0" applyNumberFormat="1" applyFont="1" applyFill="1" applyAlignment="1">
      <alignment vertical="center"/>
    </xf>
    <xf numFmtId="0" fontId="44" fillId="27" borderId="0" xfId="0" applyFont="1" applyFill="1" applyAlignment="1">
      <alignment vertical="center"/>
    </xf>
    <xf numFmtId="164" fontId="38" fillId="27" borderId="64" xfId="4703" applyFont="1" applyFill="1" applyBorder="1" applyAlignment="1" applyProtection="1">
      <alignment horizontal="left" vertical="center"/>
    </xf>
    <xf numFmtId="9" fontId="38" fillId="4" borderId="97" xfId="3" applyFont="1" applyFill="1" applyBorder="1" applyAlignment="1">
      <alignment vertical="center"/>
    </xf>
    <xf numFmtId="9" fontId="38" fillId="5" borderId="0" xfId="3" applyFont="1" applyFill="1" applyBorder="1" applyAlignment="1" applyProtection="1">
      <alignment vertical="center"/>
    </xf>
    <xf numFmtId="164" fontId="44" fillId="27" borderId="64" xfId="4703" applyFont="1" applyFill="1" applyBorder="1" applyAlignment="1" applyProtection="1">
      <alignment horizontal="left" vertical="center"/>
    </xf>
    <xf numFmtId="0" fontId="131" fillId="0" borderId="0" xfId="0" applyFont="1" applyAlignment="1">
      <alignment horizontal="left" vertical="center" indent="5"/>
    </xf>
    <xf numFmtId="0" fontId="132" fillId="0" borderId="0" xfId="0" applyFont="1" applyAlignment="1">
      <alignment horizontal="left" vertical="center" indent="1"/>
    </xf>
    <xf numFmtId="0" fontId="132" fillId="0" borderId="0" xfId="0" applyFont="1"/>
    <xf numFmtId="16" fontId="133" fillId="0" borderId="97" xfId="0" applyNumberFormat="1" applyFont="1" applyBorder="1" applyAlignment="1">
      <alignment horizontal="left" vertical="center"/>
    </xf>
    <xf numFmtId="0" fontId="38" fillId="0" borderId="4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187" fontId="38" fillId="0" borderId="0" xfId="0" applyNumberFormat="1" applyFont="1" applyAlignment="1">
      <alignment vertical="center"/>
    </xf>
    <xf numFmtId="187" fontId="40" fillId="0" borderId="0" xfId="0" applyNumberFormat="1" applyFont="1" applyAlignment="1">
      <alignment vertical="center"/>
    </xf>
    <xf numFmtId="187" fontId="67" fillId="0" borderId="0" xfId="0" applyNumberFormat="1" applyFont="1" applyAlignment="1">
      <alignment vertical="center"/>
    </xf>
    <xf numFmtId="187" fontId="38" fillId="0" borderId="10" xfId="0" applyNumberFormat="1" applyFont="1" applyBorder="1" applyAlignment="1">
      <alignment vertical="center"/>
    </xf>
    <xf numFmtId="187" fontId="67" fillId="0" borderId="10" xfId="0" applyNumberFormat="1" applyFont="1" applyBorder="1" applyAlignment="1">
      <alignment vertical="center"/>
    </xf>
    <xf numFmtId="0" fontId="38" fillId="19" borderId="125" xfId="0" applyFont="1" applyFill="1" applyBorder="1" applyAlignment="1">
      <alignment vertical="center"/>
    </xf>
    <xf numFmtId="0" fontId="38" fillId="0" borderId="126" xfId="0" applyFont="1" applyBorder="1" applyAlignment="1">
      <alignment vertical="center"/>
    </xf>
    <xf numFmtId="0" fontId="38" fillId="0" borderId="127" xfId="0" applyFont="1" applyBorder="1" applyAlignment="1">
      <alignment vertical="center"/>
    </xf>
    <xf numFmtId="0" fontId="44" fillId="7" borderId="7" xfId="0" applyFont="1" applyFill="1" applyBorder="1" applyAlignment="1">
      <alignment vertical="center"/>
    </xf>
    <xf numFmtId="0" fontId="44" fillId="7" borderId="0" xfId="0" applyFont="1" applyFill="1" applyAlignment="1">
      <alignment vertical="center"/>
    </xf>
    <xf numFmtId="0" fontId="44" fillId="7" borderId="126" xfId="0" applyFont="1" applyFill="1" applyBorder="1" applyAlignment="1">
      <alignment vertical="center"/>
    </xf>
    <xf numFmtId="187" fontId="44" fillId="7" borderId="0" xfId="0" applyNumberFormat="1" applyFont="1" applyFill="1" applyAlignment="1">
      <alignment vertical="center"/>
    </xf>
    <xf numFmtId="0" fontId="44" fillId="7" borderId="8" xfId="0" applyFont="1" applyFill="1" applyBorder="1" applyAlignment="1">
      <alignment vertical="center"/>
    </xf>
    <xf numFmtId="0" fontId="74" fillId="20" borderId="97" xfId="0" applyFont="1" applyFill="1" applyBorder="1" applyAlignment="1">
      <alignment horizontal="left" vertical="center"/>
    </xf>
    <xf numFmtId="0" fontId="74" fillId="20" borderId="97" xfId="0" applyFont="1" applyFill="1" applyBorder="1" applyAlignment="1">
      <alignment vertical="center"/>
    </xf>
    <xf numFmtId="0" fontId="75" fillId="20" borderId="97" xfId="0" applyFont="1" applyFill="1" applyBorder="1" applyAlignment="1">
      <alignment horizontal="right" vertical="center"/>
    </xf>
    <xf numFmtId="0" fontId="75" fillId="20" borderId="97" xfId="0" applyFont="1" applyFill="1" applyBorder="1" applyAlignment="1">
      <alignment vertical="center"/>
    </xf>
    <xf numFmtId="43" fontId="75" fillId="20" borderId="97" xfId="0" applyNumberFormat="1" applyFont="1" applyFill="1" applyBorder="1" applyAlignment="1">
      <alignment vertical="center"/>
    </xf>
    <xf numFmtId="1" fontId="75" fillId="20" borderId="97" xfId="0" applyNumberFormat="1" applyFont="1" applyFill="1" applyBorder="1" applyAlignment="1">
      <alignment vertical="center"/>
    </xf>
    <xf numFmtId="168" fontId="75" fillId="20" borderId="97" xfId="0" applyNumberFormat="1" applyFont="1" applyFill="1" applyBorder="1" applyAlignment="1">
      <alignment vertical="center"/>
    </xf>
    <xf numFmtId="172" fontId="75" fillId="20" borderId="97" xfId="0" applyNumberFormat="1" applyFont="1" applyFill="1" applyBorder="1" applyAlignment="1">
      <alignment vertical="center"/>
    </xf>
    <xf numFmtId="49" fontId="42" fillId="20" borderId="97" xfId="0" applyNumberFormat="1" applyFont="1" applyFill="1" applyBorder="1" applyAlignment="1">
      <alignment horizontal="left" vertical="center" wrapText="1" indent="1"/>
    </xf>
    <xf numFmtId="0" fontId="38" fillId="20" borderId="97" xfId="0" applyFont="1" applyFill="1" applyBorder="1" applyAlignment="1">
      <alignment horizontal="center" vertical="center"/>
    </xf>
    <xf numFmtId="0" fontId="75" fillId="20" borderId="121" xfId="0" applyFont="1" applyFill="1" applyBorder="1" applyAlignment="1">
      <alignment horizontal="left" vertical="center"/>
    </xf>
    <xf numFmtId="0" fontId="75" fillId="20" borderId="122" xfId="0" applyFont="1" applyFill="1" applyBorder="1" applyAlignment="1">
      <alignment vertical="center"/>
    </xf>
    <xf numFmtId="0" fontId="75" fillId="20" borderId="121" xfId="0" applyFont="1" applyFill="1" applyBorder="1" applyAlignment="1">
      <alignment horizontal="right" vertical="center"/>
    </xf>
    <xf numFmtId="0" fontId="75" fillId="20" borderId="122" xfId="0" applyFont="1" applyFill="1" applyBorder="1" applyAlignment="1">
      <alignment horizontal="left" vertical="center"/>
    </xf>
    <xf numFmtId="43" fontId="75" fillId="20" borderId="122" xfId="0" applyNumberFormat="1" applyFont="1" applyFill="1" applyBorder="1" applyAlignment="1">
      <alignment horizontal="right" vertical="center"/>
    </xf>
    <xf numFmtId="43" fontId="75" fillId="20" borderId="123" xfId="0" applyNumberFormat="1" applyFont="1" applyFill="1" applyBorder="1" applyAlignment="1">
      <alignment horizontal="right" vertical="center"/>
    </xf>
    <xf numFmtId="172" fontId="75" fillId="20" borderId="97" xfId="0" applyNumberFormat="1" applyFont="1" applyFill="1" applyBorder="1" applyAlignment="1">
      <alignment horizontal="center" vertical="center"/>
    </xf>
    <xf numFmtId="0" fontId="75" fillId="20" borderId="123" xfId="0" applyFont="1" applyFill="1" applyBorder="1" applyAlignment="1">
      <alignment vertical="center"/>
    </xf>
    <xf numFmtId="0" fontId="49" fillId="20" borderId="97" xfId="0" applyFont="1" applyFill="1" applyBorder="1" applyAlignment="1">
      <alignment horizontal="left" vertical="center"/>
    </xf>
    <xf numFmtId="0" fontId="49" fillId="20" borderId="97" xfId="0" applyFont="1" applyFill="1" applyBorder="1" applyAlignment="1">
      <alignment vertical="center"/>
    </xf>
    <xf numFmtId="0" fontId="49" fillId="20" borderId="97" xfId="0" applyFont="1" applyFill="1" applyBorder="1" applyAlignment="1">
      <alignment horizontal="right" vertical="center"/>
    </xf>
    <xf numFmtId="0" fontId="42" fillId="20" borderId="97" xfId="0" applyFont="1" applyFill="1" applyBorder="1" applyAlignment="1">
      <alignment vertical="center"/>
    </xf>
    <xf numFmtId="43" fontId="42" fillId="20" borderId="97" xfId="0" applyNumberFormat="1" applyFont="1" applyFill="1" applyBorder="1" applyAlignment="1">
      <alignment vertical="center"/>
    </xf>
    <xf numFmtId="1" fontId="42" fillId="20" borderId="97" xfId="0" applyNumberFormat="1" applyFont="1" applyFill="1" applyBorder="1" applyAlignment="1">
      <alignment vertical="center"/>
    </xf>
    <xf numFmtId="168" fontId="42" fillId="20" borderId="97" xfId="0" applyNumberFormat="1" applyFont="1" applyFill="1" applyBorder="1" applyAlignment="1">
      <alignment vertical="center"/>
    </xf>
    <xf numFmtId="172" fontId="42" fillId="20" borderId="97" xfId="0" applyNumberFormat="1" applyFont="1" applyFill="1" applyBorder="1" applyAlignment="1">
      <alignment vertical="center"/>
    </xf>
    <xf numFmtId="0" fontId="96" fillId="20" borderId="97" xfId="0" applyFont="1" applyFill="1" applyBorder="1"/>
    <xf numFmtId="0" fontId="44" fillId="20" borderId="97" xfId="0" applyFont="1" applyFill="1" applyBorder="1" applyAlignment="1">
      <alignment horizontal="left" vertical="center"/>
    </xf>
    <xf numFmtId="0" fontId="61" fillId="12" borderId="97" xfId="0" applyFont="1" applyFill="1" applyBorder="1" applyAlignment="1">
      <alignment vertical="center"/>
    </xf>
    <xf numFmtId="0" fontId="134" fillId="8" borderId="97" xfId="0" applyFont="1" applyFill="1" applyBorder="1" applyAlignment="1">
      <alignment vertical="center"/>
    </xf>
    <xf numFmtId="172" fontId="135" fillId="8" borderId="97" xfId="0" applyNumberFormat="1" applyFont="1" applyFill="1" applyBorder="1" applyAlignment="1">
      <alignment vertical="center"/>
    </xf>
    <xf numFmtId="43" fontId="135" fillId="12" borderId="97" xfId="0" applyNumberFormat="1" applyFont="1" applyFill="1" applyBorder="1" applyAlignment="1">
      <alignment vertical="center"/>
    </xf>
    <xf numFmtId="0" fontId="135" fillId="12" borderId="97" xfId="0" applyFont="1" applyFill="1" applyBorder="1" applyAlignment="1">
      <alignment vertical="center"/>
    </xf>
    <xf numFmtId="0" fontId="135" fillId="12" borderId="97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65" fontId="35" fillId="35" borderId="10" xfId="5" applyFont="1" applyFill="1" applyBorder="1" applyAlignment="1" applyProtection="1">
      <alignment horizontal="left" vertical="center"/>
    </xf>
    <xf numFmtId="164" fontId="44" fillId="36" borderId="111" xfId="4" applyFont="1" applyFill="1" applyBorder="1" applyAlignment="1" applyProtection="1">
      <alignment horizontal="left" vertical="center"/>
    </xf>
    <xf numFmtId="165" fontId="35" fillId="35" borderId="0" xfId="5" applyFont="1" applyFill="1" applyBorder="1" applyAlignment="1" applyProtection="1">
      <alignment horizontal="left" vertical="center"/>
    </xf>
    <xf numFmtId="0" fontId="119" fillId="20" borderId="97" xfId="0" applyFont="1" applyFill="1" applyBorder="1" applyAlignment="1">
      <alignment horizontal="left" vertical="center"/>
    </xf>
    <xf numFmtId="0" fontId="116" fillId="0" borderId="97" xfId="0" applyFont="1" applyBorder="1" applyAlignment="1">
      <alignment horizontal="left" vertical="center"/>
    </xf>
    <xf numFmtId="0" fontId="116" fillId="20" borderId="85" xfId="0" applyFont="1" applyFill="1" applyBorder="1" applyAlignment="1">
      <alignment horizontal="center" vertical="center"/>
    </xf>
    <xf numFmtId="49" fontId="113" fillId="0" borderId="0" xfId="0" applyNumberFormat="1" applyFont="1" applyAlignment="1">
      <alignment horizontal="center" vertical="center" textRotation="90"/>
    </xf>
    <xf numFmtId="164" fontId="110" fillId="0" borderId="26" xfId="0" applyNumberFormat="1" applyFont="1" applyBorder="1" applyAlignment="1">
      <alignment horizontal="center" vertical="center"/>
    </xf>
    <xf numFmtId="0" fontId="116" fillId="0" borderId="96" xfId="0" applyFont="1" applyBorder="1" applyAlignment="1">
      <alignment horizontal="left" vertical="center"/>
    </xf>
    <xf numFmtId="164" fontId="110" fillId="0" borderId="23" xfId="0" applyNumberFormat="1" applyFont="1" applyBorder="1" applyAlignment="1">
      <alignment horizontal="center" vertical="center"/>
    </xf>
    <xf numFmtId="0" fontId="119" fillId="20" borderId="97" xfId="0" applyFont="1" applyFill="1" applyBorder="1" applyAlignment="1">
      <alignment horizontal="center" vertical="center"/>
    </xf>
    <xf numFmtId="0" fontId="119" fillId="20" borderId="99" xfId="0" applyFont="1" applyFill="1" applyBorder="1" applyAlignment="1">
      <alignment horizontal="center" vertical="center"/>
    </xf>
    <xf numFmtId="0" fontId="119" fillId="20" borderId="96" xfId="0" applyFont="1" applyFill="1" applyBorder="1" applyAlignment="1">
      <alignment horizontal="center" vertical="center"/>
    </xf>
    <xf numFmtId="0" fontId="114" fillId="20" borderId="0" xfId="0" applyFont="1" applyFill="1" applyAlignment="1">
      <alignment horizontal="center" vertical="center"/>
    </xf>
    <xf numFmtId="0" fontId="114" fillId="20" borderId="84" xfId="0" applyFont="1" applyFill="1" applyBorder="1" applyAlignment="1">
      <alignment horizontal="center" vertical="center"/>
    </xf>
    <xf numFmtId="0" fontId="115" fillId="20" borderId="85" xfId="0" applyFont="1" applyFill="1" applyBorder="1" applyAlignment="1">
      <alignment horizontal="center" vertical="center"/>
    </xf>
    <xf numFmtId="0" fontId="119" fillId="20" borderId="85" xfId="0" applyFont="1" applyFill="1" applyBorder="1" applyAlignment="1">
      <alignment horizontal="center" vertical="center"/>
    </xf>
    <xf numFmtId="2" fontId="113" fillId="0" borderId="26" xfId="0" applyNumberFormat="1" applyFont="1" applyBorder="1" applyAlignment="1" applyProtection="1">
      <alignment horizontal="center" vertical="center"/>
      <protection locked="0"/>
    </xf>
    <xf numFmtId="2" fontId="113" fillId="0" borderId="21" xfId="0" applyNumberFormat="1" applyFont="1" applyBorder="1" applyAlignment="1" applyProtection="1">
      <alignment horizontal="center" vertical="center" wrapText="1"/>
      <protection locked="0"/>
    </xf>
    <xf numFmtId="2" fontId="113" fillId="0" borderId="20" xfId="0" applyNumberFormat="1" applyFont="1" applyBorder="1" applyAlignment="1" applyProtection="1">
      <alignment horizontal="center" vertical="center" wrapText="1"/>
      <protection locked="0"/>
    </xf>
    <xf numFmtId="0" fontId="117" fillId="20" borderId="85" xfId="0" applyFont="1" applyFill="1" applyBorder="1" applyAlignment="1">
      <alignment horizontal="center" textRotation="90" wrapText="1"/>
    </xf>
    <xf numFmtId="0" fontId="117" fillId="20" borderId="88" xfId="0" applyFont="1" applyFill="1" applyBorder="1" applyAlignment="1">
      <alignment horizontal="center" textRotation="90" wrapText="1"/>
    </xf>
    <xf numFmtId="0" fontId="117" fillId="20" borderId="86" xfId="0" applyFont="1" applyFill="1" applyBorder="1" applyAlignment="1">
      <alignment horizontal="center" textRotation="90" wrapText="1"/>
    </xf>
    <xf numFmtId="0" fontId="117" fillId="20" borderId="87" xfId="0" applyFont="1" applyFill="1" applyBorder="1" applyAlignment="1">
      <alignment horizontal="center" textRotation="90" wrapText="1"/>
    </xf>
    <xf numFmtId="186" fontId="117" fillId="30" borderId="85" xfId="0" applyNumberFormat="1" applyFont="1" applyFill="1" applyBorder="1" applyAlignment="1" applyProtection="1">
      <alignment horizontal="center" textRotation="90" wrapText="1"/>
      <protection locked="0"/>
    </xf>
    <xf numFmtId="186" fontId="117" fillId="30" borderId="88" xfId="0" applyNumberFormat="1" applyFont="1" applyFill="1" applyBorder="1" applyAlignment="1" applyProtection="1">
      <alignment horizontal="center" textRotation="90" wrapText="1"/>
      <protection locked="0"/>
    </xf>
    <xf numFmtId="186" fontId="117" fillId="32" borderId="85" xfId="8" applyNumberFormat="1" applyFont="1" applyFill="1" applyBorder="1" applyAlignment="1">
      <alignment horizontal="center" textRotation="90" wrapText="1"/>
    </xf>
    <xf numFmtId="186" fontId="117" fillId="32" borderId="88" xfId="8" applyNumberFormat="1" applyFont="1" applyFill="1" applyBorder="1" applyAlignment="1">
      <alignment horizontal="center" textRotation="90" wrapText="1"/>
    </xf>
    <xf numFmtId="186" fontId="117" fillId="17" borderId="85" xfId="8" applyNumberFormat="1" applyFont="1" applyFill="1" applyBorder="1" applyAlignment="1">
      <alignment horizontal="center" textRotation="90" wrapText="1"/>
    </xf>
    <xf numFmtId="186" fontId="117" fillId="17" borderId="88" xfId="8" applyNumberFormat="1" applyFont="1" applyFill="1" applyBorder="1" applyAlignment="1">
      <alignment horizontal="center" textRotation="90" wrapText="1"/>
    </xf>
    <xf numFmtId="0" fontId="117" fillId="9" borderId="85" xfId="0" applyFont="1" applyFill="1" applyBorder="1" applyAlignment="1">
      <alignment horizontal="center" textRotation="90" wrapText="1"/>
    </xf>
    <xf numFmtId="0" fontId="117" fillId="9" borderId="88" xfId="0" applyFont="1" applyFill="1" applyBorder="1" applyAlignment="1">
      <alignment horizontal="center" textRotation="90" wrapText="1"/>
    </xf>
    <xf numFmtId="0" fontId="114" fillId="20" borderId="46" xfId="0" applyFont="1" applyFill="1" applyBorder="1" applyAlignment="1">
      <alignment horizontal="center" vertical="center"/>
    </xf>
    <xf numFmtId="0" fontId="114" fillId="20" borderId="47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84" fillId="0" borderId="56" xfId="0" applyFont="1" applyBorder="1" applyAlignment="1">
      <alignment horizontal="left" vertical="center" wrapText="1" indent="1"/>
    </xf>
    <xf numFmtId="0" fontId="84" fillId="0" borderId="60" xfId="0" applyFont="1" applyBorder="1" applyAlignment="1">
      <alignment horizontal="left" vertical="center" wrapText="1" indent="1"/>
    </xf>
    <xf numFmtId="0" fontId="84" fillId="0" borderId="62" xfId="0" applyFont="1" applyBorder="1" applyAlignment="1">
      <alignment horizontal="left" vertical="center" wrapText="1" indent="1"/>
    </xf>
    <xf numFmtId="0" fontId="37" fillId="21" borderId="55" xfId="0" applyFont="1" applyFill="1" applyBorder="1" applyAlignment="1">
      <alignment vertical="center" wrapText="1"/>
    </xf>
    <xf numFmtId="0" fontId="37" fillId="21" borderId="59" xfId="0" applyFont="1" applyFill="1" applyBorder="1" applyAlignment="1">
      <alignment vertical="center" wrapText="1"/>
    </xf>
    <xf numFmtId="0" fontId="37" fillId="21" borderId="61" xfId="0" applyFont="1" applyFill="1" applyBorder="1" applyAlignment="1">
      <alignment vertical="center" wrapText="1"/>
    </xf>
    <xf numFmtId="0" fontId="58" fillId="0" borderId="0" xfId="0" applyFont="1" applyAlignment="1">
      <alignment horizontal="center" vertical="center" wrapText="1"/>
    </xf>
  </cellXfs>
  <cellStyles count="4710">
    <cellStyle name="basis" xfId="214" xr:uid="{00000000-0005-0000-0000-000000000000}"/>
    <cellStyle name="basis 2" xfId="215" xr:uid="{00000000-0005-0000-0000-000001000000}"/>
    <cellStyle name="basis_A4-staand1" xfId="1189" xr:uid="{00000000-0005-0000-0000-000002000000}"/>
    <cellStyle name="Comma" xfId="1" builtinId="3"/>
    <cellStyle name="Comma 2" xfId="4" xr:uid="{00000000-0005-0000-0000-000003000000}"/>
    <cellStyle name="Comma 2 10" xfId="74" xr:uid="{00000000-0005-0000-0000-000004000000}"/>
    <cellStyle name="Comma 2 10 2" xfId="174" xr:uid="{00000000-0005-0000-0000-000005000000}"/>
    <cellStyle name="Comma 2 10 2 2" xfId="385" xr:uid="{00000000-0005-0000-0000-000006000000}"/>
    <cellStyle name="Comma 2 10 2 2 2" xfId="801" xr:uid="{00000000-0005-0000-0000-000007000000}"/>
    <cellStyle name="Comma 2 10 2 2 2 2" xfId="1984" xr:uid="{00000000-0005-0000-0000-000008000000}"/>
    <cellStyle name="Comma 2 10 2 2 3" xfId="1569" xr:uid="{00000000-0005-0000-0000-000009000000}"/>
    <cellStyle name="Comma 2 10 2 3" xfId="595" xr:uid="{00000000-0005-0000-0000-00000A000000}"/>
    <cellStyle name="Comma 2 10 2 3 2" xfId="1778" xr:uid="{00000000-0005-0000-0000-00000B000000}"/>
    <cellStyle name="Comma 2 10 2 4" xfId="1029" xr:uid="{00000000-0005-0000-0000-00000C000000}"/>
    <cellStyle name="Comma 2 10 2 4 2" xfId="2199" xr:uid="{00000000-0005-0000-0000-00000D000000}"/>
    <cellStyle name="Comma 2 10 2 5" xfId="1363" xr:uid="{00000000-0005-0000-0000-00000E000000}"/>
    <cellStyle name="Comma 2 10 3" xfId="285" xr:uid="{00000000-0005-0000-0000-00000F000000}"/>
    <cellStyle name="Comma 2 10 3 2" xfId="701" xr:uid="{00000000-0005-0000-0000-000010000000}"/>
    <cellStyle name="Comma 2 10 3 2 2" xfId="1884" xr:uid="{00000000-0005-0000-0000-000011000000}"/>
    <cellStyle name="Comma 2 10 3 3" xfId="1469" xr:uid="{00000000-0005-0000-0000-000012000000}"/>
    <cellStyle name="Comma 2 10 4" xfId="495" xr:uid="{00000000-0005-0000-0000-000013000000}"/>
    <cellStyle name="Comma 2 10 4 2" xfId="1678" xr:uid="{00000000-0005-0000-0000-000014000000}"/>
    <cellStyle name="Comma 2 10 5" xfId="929" xr:uid="{00000000-0005-0000-0000-000015000000}"/>
    <cellStyle name="Comma 2 10 5 2" xfId="2099" xr:uid="{00000000-0005-0000-0000-000016000000}"/>
    <cellStyle name="Comma 2 10 6" xfId="1263" xr:uid="{00000000-0005-0000-0000-000017000000}"/>
    <cellStyle name="Comma 2 11" xfId="84" xr:uid="{00000000-0005-0000-0000-000018000000}"/>
    <cellStyle name="Comma 2 11 2" xfId="184" xr:uid="{00000000-0005-0000-0000-000019000000}"/>
    <cellStyle name="Comma 2 11 2 2" xfId="395" xr:uid="{00000000-0005-0000-0000-00001A000000}"/>
    <cellStyle name="Comma 2 11 2 2 2" xfId="811" xr:uid="{00000000-0005-0000-0000-00001B000000}"/>
    <cellStyle name="Comma 2 11 2 2 2 2" xfId="1994" xr:uid="{00000000-0005-0000-0000-00001C000000}"/>
    <cellStyle name="Comma 2 11 2 2 3" xfId="1579" xr:uid="{00000000-0005-0000-0000-00001D000000}"/>
    <cellStyle name="Comma 2 11 2 3" xfId="605" xr:uid="{00000000-0005-0000-0000-00001E000000}"/>
    <cellStyle name="Comma 2 11 2 3 2" xfId="1788" xr:uid="{00000000-0005-0000-0000-00001F000000}"/>
    <cellStyle name="Comma 2 11 2 4" xfId="1039" xr:uid="{00000000-0005-0000-0000-000020000000}"/>
    <cellStyle name="Comma 2 11 2 4 2" xfId="2209" xr:uid="{00000000-0005-0000-0000-000021000000}"/>
    <cellStyle name="Comma 2 11 2 5" xfId="1373" xr:uid="{00000000-0005-0000-0000-000022000000}"/>
    <cellStyle name="Comma 2 11 3" xfId="295" xr:uid="{00000000-0005-0000-0000-000023000000}"/>
    <cellStyle name="Comma 2 11 3 2" xfId="711" xr:uid="{00000000-0005-0000-0000-000024000000}"/>
    <cellStyle name="Comma 2 11 3 2 2" xfId="1894" xr:uid="{00000000-0005-0000-0000-000025000000}"/>
    <cellStyle name="Comma 2 11 3 3" xfId="1479" xr:uid="{00000000-0005-0000-0000-000026000000}"/>
    <cellStyle name="Comma 2 11 4" xfId="505" xr:uid="{00000000-0005-0000-0000-000027000000}"/>
    <cellStyle name="Comma 2 11 4 2" xfId="1688" xr:uid="{00000000-0005-0000-0000-000028000000}"/>
    <cellStyle name="Comma 2 11 5" xfId="939" xr:uid="{00000000-0005-0000-0000-000029000000}"/>
    <cellStyle name="Comma 2 11 5 2" xfId="2109" xr:uid="{00000000-0005-0000-0000-00002A000000}"/>
    <cellStyle name="Comma 2 11 6" xfId="1273" xr:uid="{00000000-0005-0000-0000-00002B000000}"/>
    <cellStyle name="Comma 2 12" xfId="94" xr:uid="{00000000-0005-0000-0000-00002C000000}"/>
    <cellStyle name="Comma 2 12 2" xfId="194" xr:uid="{00000000-0005-0000-0000-00002D000000}"/>
    <cellStyle name="Comma 2 12 2 2" xfId="405" xr:uid="{00000000-0005-0000-0000-00002E000000}"/>
    <cellStyle name="Comma 2 12 2 2 2" xfId="821" xr:uid="{00000000-0005-0000-0000-00002F000000}"/>
    <cellStyle name="Comma 2 12 2 2 2 2" xfId="2004" xr:uid="{00000000-0005-0000-0000-000030000000}"/>
    <cellStyle name="Comma 2 12 2 2 3" xfId="1589" xr:uid="{00000000-0005-0000-0000-000031000000}"/>
    <cellStyle name="Comma 2 12 2 3" xfId="615" xr:uid="{00000000-0005-0000-0000-000032000000}"/>
    <cellStyle name="Comma 2 12 2 3 2" xfId="1798" xr:uid="{00000000-0005-0000-0000-000033000000}"/>
    <cellStyle name="Comma 2 12 2 4" xfId="1049" xr:uid="{00000000-0005-0000-0000-000034000000}"/>
    <cellStyle name="Comma 2 12 2 4 2" xfId="2219" xr:uid="{00000000-0005-0000-0000-000035000000}"/>
    <cellStyle name="Comma 2 12 2 5" xfId="1383" xr:uid="{00000000-0005-0000-0000-000036000000}"/>
    <cellStyle name="Comma 2 12 3" xfId="305" xr:uid="{00000000-0005-0000-0000-000037000000}"/>
    <cellStyle name="Comma 2 12 3 2" xfId="721" xr:uid="{00000000-0005-0000-0000-000038000000}"/>
    <cellStyle name="Comma 2 12 3 2 2" xfId="1904" xr:uid="{00000000-0005-0000-0000-000039000000}"/>
    <cellStyle name="Comma 2 12 3 3" xfId="1489" xr:uid="{00000000-0005-0000-0000-00003A000000}"/>
    <cellStyle name="Comma 2 12 4" xfId="515" xr:uid="{00000000-0005-0000-0000-00003B000000}"/>
    <cellStyle name="Comma 2 12 4 2" xfId="1698" xr:uid="{00000000-0005-0000-0000-00003C000000}"/>
    <cellStyle name="Comma 2 12 5" xfId="949" xr:uid="{00000000-0005-0000-0000-00003D000000}"/>
    <cellStyle name="Comma 2 12 5 2" xfId="2119" xr:uid="{00000000-0005-0000-0000-00003E000000}"/>
    <cellStyle name="Comma 2 12 6" xfId="1283" xr:uid="{00000000-0005-0000-0000-00003F000000}"/>
    <cellStyle name="Comma 2 13" xfId="104" xr:uid="{00000000-0005-0000-0000-000040000000}"/>
    <cellStyle name="Comma 2 13 2" xfId="204" xr:uid="{00000000-0005-0000-0000-000041000000}"/>
    <cellStyle name="Comma 2 13 2 2" xfId="415" xr:uid="{00000000-0005-0000-0000-000042000000}"/>
    <cellStyle name="Comma 2 13 2 2 2" xfId="831" xr:uid="{00000000-0005-0000-0000-000043000000}"/>
    <cellStyle name="Comma 2 13 2 2 2 2" xfId="2014" xr:uid="{00000000-0005-0000-0000-000044000000}"/>
    <cellStyle name="Comma 2 13 2 2 3" xfId="1599" xr:uid="{00000000-0005-0000-0000-000045000000}"/>
    <cellStyle name="Comma 2 13 2 3" xfId="625" xr:uid="{00000000-0005-0000-0000-000046000000}"/>
    <cellStyle name="Comma 2 13 2 3 2" xfId="1808" xr:uid="{00000000-0005-0000-0000-000047000000}"/>
    <cellStyle name="Comma 2 13 2 4" xfId="1059" xr:uid="{00000000-0005-0000-0000-000048000000}"/>
    <cellStyle name="Comma 2 13 2 4 2" xfId="2229" xr:uid="{00000000-0005-0000-0000-000049000000}"/>
    <cellStyle name="Comma 2 13 2 5" xfId="1393" xr:uid="{00000000-0005-0000-0000-00004A000000}"/>
    <cellStyle name="Comma 2 13 3" xfId="315" xr:uid="{00000000-0005-0000-0000-00004B000000}"/>
    <cellStyle name="Comma 2 13 3 2" xfId="731" xr:uid="{00000000-0005-0000-0000-00004C000000}"/>
    <cellStyle name="Comma 2 13 3 2 2" xfId="1914" xr:uid="{00000000-0005-0000-0000-00004D000000}"/>
    <cellStyle name="Comma 2 13 3 3" xfId="1499" xr:uid="{00000000-0005-0000-0000-00004E000000}"/>
    <cellStyle name="Comma 2 13 4" xfId="525" xr:uid="{00000000-0005-0000-0000-00004F000000}"/>
    <cellStyle name="Comma 2 13 4 2" xfId="1708" xr:uid="{00000000-0005-0000-0000-000050000000}"/>
    <cellStyle name="Comma 2 13 5" xfId="959" xr:uid="{00000000-0005-0000-0000-000051000000}"/>
    <cellStyle name="Comma 2 13 5 2" xfId="2129" xr:uid="{00000000-0005-0000-0000-000052000000}"/>
    <cellStyle name="Comma 2 13 6" xfId="1293" xr:uid="{00000000-0005-0000-0000-000053000000}"/>
    <cellStyle name="Comma 2 14" xfId="114" xr:uid="{00000000-0005-0000-0000-000054000000}"/>
    <cellStyle name="Comma 2 14 2" xfId="325" xr:uid="{00000000-0005-0000-0000-000055000000}"/>
    <cellStyle name="Comma 2 14 2 2" xfId="741" xr:uid="{00000000-0005-0000-0000-000056000000}"/>
    <cellStyle name="Comma 2 14 2 2 2" xfId="1924" xr:uid="{00000000-0005-0000-0000-000057000000}"/>
    <cellStyle name="Comma 2 14 2 3" xfId="1509" xr:uid="{00000000-0005-0000-0000-000058000000}"/>
    <cellStyle name="Comma 2 14 3" xfId="535" xr:uid="{00000000-0005-0000-0000-000059000000}"/>
    <cellStyle name="Comma 2 14 3 2" xfId="1718" xr:uid="{00000000-0005-0000-0000-00005A000000}"/>
    <cellStyle name="Comma 2 14 4" xfId="969" xr:uid="{00000000-0005-0000-0000-00005B000000}"/>
    <cellStyle name="Comma 2 14 4 2" xfId="2139" xr:uid="{00000000-0005-0000-0000-00005C000000}"/>
    <cellStyle name="Comma 2 14 5" xfId="1303" xr:uid="{00000000-0005-0000-0000-00005D000000}"/>
    <cellStyle name="Comma 2 15" xfId="225" xr:uid="{00000000-0005-0000-0000-00005E000000}"/>
    <cellStyle name="Comma 2 15 2" xfId="641" xr:uid="{00000000-0005-0000-0000-00005F000000}"/>
    <cellStyle name="Comma 2 15 2 2" xfId="1824" xr:uid="{00000000-0005-0000-0000-000060000000}"/>
    <cellStyle name="Comma 2 15 3" xfId="1409" xr:uid="{00000000-0005-0000-0000-000061000000}"/>
    <cellStyle name="Comma 2 16" xfId="431" xr:uid="{00000000-0005-0000-0000-000062000000}"/>
    <cellStyle name="Comma 2 16 2" xfId="1615" xr:uid="{00000000-0005-0000-0000-000063000000}"/>
    <cellStyle name="Comma 2 17" xfId="435" xr:uid="{00000000-0005-0000-0000-000064000000}"/>
    <cellStyle name="Comma 2 17 2" xfId="1618" xr:uid="{00000000-0005-0000-0000-000065000000}"/>
    <cellStyle name="Comma 2 18" xfId="865" xr:uid="{00000000-0005-0000-0000-000066000000}"/>
    <cellStyle name="Comma 2 18 2" xfId="2039" xr:uid="{00000000-0005-0000-0000-000067000000}"/>
    <cellStyle name="Comma 2 19" xfId="1203" xr:uid="{00000000-0005-0000-0000-000068000000}"/>
    <cellStyle name="Comma 2 2" xfId="11" xr:uid="{00000000-0005-0000-0000-000069000000}"/>
    <cellStyle name="Comma 2 2 10" xfId="96" xr:uid="{00000000-0005-0000-0000-00006A000000}"/>
    <cellStyle name="Comma 2 2 10 2" xfId="196" xr:uid="{00000000-0005-0000-0000-00006B000000}"/>
    <cellStyle name="Comma 2 2 10 2 2" xfId="407" xr:uid="{00000000-0005-0000-0000-00006C000000}"/>
    <cellStyle name="Comma 2 2 10 2 2 2" xfId="823" xr:uid="{00000000-0005-0000-0000-00006D000000}"/>
    <cellStyle name="Comma 2 2 10 2 2 2 2" xfId="2006" xr:uid="{00000000-0005-0000-0000-00006E000000}"/>
    <cellStyle name="Comma 2 2 10 2 2 3" xfId="1591" xr:uid="{00000000-0005-0000-0000-00006F000000}"/>
    <cellStyle name="Comma 2 2 10 2 3" xfId="617" xr:uid="{00000000-0005-0000-0000-000070000000}"/>
    <cellStyle name="Comma 2 2 10 2 3 2" xfId="1800" xr:uid="{00000000-0005-0000-0000-000071000000}"/>
    <cellStyle name="Comma 2 2 10 2 4" xfId="1051" xr:uid="{00000000-0005-0000-0000-000072000000}"/>
    <cellStyle name="Comma 2 2 10 2 4 2" xfId="2221" xr:uid="{00000000-0005-0000-0000-000073000000}"/>
    <cellStyle name="Comma 2 2 10 2 5" xfId="1385" xr:uid="{00000000-0005-0000-0000-000074000000}"/>
    <cellStyle name="Comma 2 2 10 3" xfId="307" xr:uid="{00000000-0005-0000-0000-000075000000}"/>
    <cellStyle name="Comma 2 2 10 3 2" xfId="723" xr:uid="{00000000-0005-0000-0000-000076000000}"/>
    <cellStyle name="Comma 2 2 10 3 2 2" xfId="1906" xr:uid="{00000000-0005-0000-0000-000077000000}"/>
    <cellStyle name="Comma 2 2 10 3 3" xfId="1491" xr:uid="{00000000-0005-0000-0000-000078000000}"/>
    <cellStyle name="Comma 2 2 10 4" xfId="517" xr:uid="{00000000-0005-0000-0000-000079000000}"/>
    <cellStyle name="Comma 2 2 10 4 2" xfId="1700" xr:uid="{00000000-0005-0000-0000-00007A000000}"/>
    <cellStyle name="Comma 2 2 10 5" xfId="951" xr:uid="{00000000-0005-0000-0000-00007B000000}"/>
    <cellStyle name="Comma 2 2 10 5 2" xfId="2121" xr:uid="{00000000-0005-0000-0000-00007C000000}"/>
    <cellStyle name="Comma 2 2 10 6" xfId="1285" xr:uid="{00000000-0005-0000-0000-00007D000000}"/>
    <cellStyle name="Comma 2 2 11" xfId="106" xr:uid="{00000000-0005-0000-0000-00007E000000}"/>
    <cellStyle name="Comma 2 2 11 2" xfId="206" xr:uid="{00000000-0005-0000-0000-00007F000000}"/>
    <cellStyle name="Comma 2 2 11 2 2" xfId="417" xr:uid="{00000000-0005-0000-0000-000080000000}"/>
    <cellStyle name="Comma 2 2 11 2 2 2" xfId="833" xr:uid="{00000000-0005-0000-0000-000081000000}"/>
    <cellStyle name="Comma 2 2 11 2 2 2 2" xfId="2016" xr:uid="{00000000-0005-0000-0000-000082000000}"/>
    <cellStyle name="Comma 2 2 11 2 2 3" xfId="1601" xr:uid="{00000000-0005-0000-0000-000083000000}"/>
    <cellStyle name="Comma 2 2 11 2 3" xfId="627" xr:uid="{00000000-0005-0000-0000-000084000000}"/>
    <cellStyle name="Comma 2 2 11 2 3 2" xfId="1810" xr:uid="{00000000-0005-0000-0000-000085000000}"/>
    <cellStyle name="Comma 2 2 11 2 4" xfId="1061" xr:uid="{00000000-0005-0000-0000-000086000000}"/>
    <cellStyle name="Comma 2 2 11 2 4 2" xfId="2231" xr:uid="{00000000-0005-0000-0000-000087000000}"/>
    <cellStyle name="Comma 2 2 11 2 5" xfId="1395" xr:uid="{00000000-0005-0000-0000-000088000000}"/>
    <cellStyle name="Comma 2 2 11 3" xfId="317" xr:uid="{00000000-0005-0000-0000-000089000000}"/>
    <cellStyle name="Comma 2 2 11 3 2" xfId="733" xr:uid="{00000000-0005-0000-0000-00008A000000}"/>
    <cellStyle name="Comma 2 2 11 3 2 2" xfId="1916" xr:uid="{00000000-0005-0000-0000-00008B000000}"/>
    <cellStyle name="Comma 2 2 11 3 3" xfId="1501" xr:uid="{00000000-0005-0000-0000-00008C000000}"/>
    <cellStyle name="Comma 2 2 11 4" xfId="527" xr:uid="{00000000-0005-0000-0000-00008D000000}"/>
    <cellStyle name="Comma 2 2 11 4 2" xfId="1710" xr:uid="{00000000-0005-0000-0000-00008E000000}"/>
    <cellStyle name="Comma 2 2 11 5" xfId="961" xr:uid="{00000000-0005-0000-0000-00008F000000}"/>
    <cellStyle name="Comma 2 2 11 5 2" xfId="2131" xr:uid="{00000000-0005-0000-0000-000090000000}"/>
    <cellStyle name="Comma 2 2 11 6" xfId="1295" xr:uid="{00000000-0005-0000-0000-000091000000}"/>
    <cellStyle name="Comma 2 2 12" xfId="116" xr:uid="{00000000-0005-0000-0000-000092000000}"/>
    <cellStyle name="Comma 2 2 12 2" xfId="327" xr:uid="{00000000-0005-0000-0000-000093000000}"/>
    <cellStyle name="Comma 2 2 12 2 2" xfId="743" xr:uid="{00000000-0005-0000-0000-000094000000}"/>
    <cellStyle name="Comma 2 2 12 2 2 2" xfId="1926" xr:uid="{00000000-0005-0000-0000-000095000000}"/>
    <cellStyle name="Comma 2 2 12 2 3" xfId="1511" xr:uid="{00000000-0005-0000-0000-000096000000}"/>
    <cellStyle name="Comma 2 2 12 3" xfId="537" xr:uid="{00000000-0005-0000-0000-000097000000}"/>
    <cellStyle name="Comma 2 2 12 3 2" xfId="1720" xr:uid="{00000000-0005-0000-0000-000098000000}"/>
    <cellStyle name="Comma 2 2 12 4" xfId="971" xr:uid="{00000000-0005-0000-0000-000099000000}"/>
    <cellStyle name="Comma 2 2 12 4 2" xfId="2141" xr:uid="{00000000-0005-0000-0000-00009A000000}"/>
    <cellStyle name="Comma 2 2 12 5" xfId="1305" xr:uid="{00000000-0005-0000-0000-00009B000000}"/>
    <cellStyle name="Comma 2 2 13" xfId="227" xr:uid="{00000000-0005-0000-0000-00009C000000}"/>
    <cellStyle name="Comma 2 2 13 2" xfId="643" xr:uid="{00000000-0005-0000-0000-00009D000000}"/>
    <cellStyle name="Comma 2 2 13 2 2" xfId="1826" xr:uid="{00000000-0005-0000-0000-00009E000000}"/>
    <cellStyle name="Comma 2 2 13 3" xfId="1411" xr:uid="{00000000-0005-0000-0000-00009F000000}"/>
    <cellStyle name="Comma 2 2 14" xfId="437" xr:uid="{00000000-0005-0000-0000-0000A0000000}"/>
    <cellStyle name="Comma 2 2 14 2" xfId="1620" xr:uid="{00000000-0005-0000-0000-0000A1000000}"/>
    <cellStyle name="Comma 2 2 15" xfId="868" xr:uid="{00000000-0005-0000-0000-0000A2000000}"/>
    <cellStyle name="Comma 2 2 15 2" xfId="2041" xr:uid="{00000000-0005-0000-0000-0000A3000000}"/>
    <cellStyle name="Comma 2 2 16" xfId="1205" xr:uid="{00000000-0005-0000-0000-0000A4000000}"/>
    <cellStyle name="Comma 2 2 2" xfId="16" xr:uid="{00000000-0005-0000-0000-0000A5000000}"/>
    <cellStyle name="Comma 2 2 2 10" xfId="110" xr:uid="{00000000-0005-0000-0000-0000A6000000}"/>
    <cellStyle name="Comma 2 2 2 10 2" xfId="210" xr:uid="{00000000-0005-0000-0000-0000A7000000}"/>
    <cellStyle name="Comma 2 2 2 10 2 2" xfId="421" xr:uid="{00000000-0005-0000-0000-0000A8000000}"/>
    <cellStyle name="Comma 2 2 2 10 2 2 2" xfId="837" xr:uid="{00000000-0005-0000-0000-0000A9000000}"/>
    <cellStyle name="Comma 2 2 2 10 2 2 2 2" xfId="2020" xr:uid="{00000000-0005-0000-0000-0000AA000000}"/>
    <cellStyle name="Comma 2 2 2 10 2 2 3" xfId="1605" xr:uid="{00000000-0005-0000-0000-0000AB000000}"/>
    <cellStyle name="Comma 2 2 2 10 2 3" xfId="631" xr:uid="{00000000-0005-0000-0000-0000AC000000}"/>
    <cellStyle name="Comma 2 2 2 10 2 3 2" xfId="1814" xr:uid="{00000000-0005-0000-0000-0000AD000000}"/>
    <cellStyle name="Comma 2 2 2 10 2 4" xfId="1065" xr:uid="{00000000-0005-0000-0000-0000AE000000}"/>
    <cellStyle name="Comma 2 2 2 10 2 4 2" xfId="2235" xr:uid="{00000000-0005-0000-0000-0000AF000000}"/>
    <cellStyle name="Comma 2 2 2 10 2 5" xfId="1399" xr:uid="{00000000-0005-0000-0000-0000B0000000}"/>
    <cellStyle name="Comma 2 2 2 10 3" xfId="321" xr:uid="{00000000-0005-0000-0000-0000B1000000}"/>
    <cellStyle name="Comma 2 2 2 10 3 2" xfId="737" xr:uid="{00000000-0005-0000-0000-0000B2000000}"/>
    <cellStyle name="Comma 2 2 2 10 3 2 2" xfId="1920" xr:uid="{00000000-0005-0000-0000-0000B3000000}"/>
    <cellStyle name="Comma 2 2 2 10 3 3" xfId="1505" xr:uid="{00000000-0005-0000-0000-0000B4000000}"/>
    <cellStyle name="Comma 2 2 2 10 4" xfId="531" xr:uid="{00000000-0005-0000-0000-0000B5000000}"/>
    <cellStyle name="Comma 2 2 2 10 4 2" xfId="1714" xr:uid="{00000000-0005-0000-0000-0000B6000000}"/>
    <cellStyle name="Comma 2 2 2 10 5" xfId="965" xr:uid="{00000000-0005-0000-0000-0000B7000000}"/>
    <cellStyle name="Comma 2 2 2 10 5 2" xfId="2135" xr:uid="{00000000-0005-0000-0000-0000B8000000}"/>
    <cellStyle name="Comma 2 2 2 10 6" xfId="1299" xr:uid="{00000000-0005-0000-0000-0000B9000000}"/>
    <cellStyle name="Comma 2 2 2 11" xfId="120" xr:uid="{00000000-0005-0000-0000-0000BA000000}"/>
    <cellStyle name="Comma 2 2 2 11 2" xfId="331" xr:uid="{00000000-0005-0000-0000-0000BB000000}"/>
    <cellStyle name="Comma 2 2 2 11 2 2" xfId="747" xr:uid="{00000000-0005-0000-0000-0000BC000000}"/>
    <cellStyle name="Comma 2 2 2 11 2 2 2" xfId="1930" xr:uid="{00000000-0005-0000-0000-0000BD000000}"/>
    <cellStyle name="Comma 2 2 2 11 2 3" xfId="1515" xr:uid="{00000000-0005-0000-0000-0000BE000000}"/>
    <cellStyle name="Comma 2 2 2 11 3" xfId="541" xr:uid="{00000000-0005-0000-0000-0000BF000000}"/>
    <cellStyle name="Comma 2 2 2 11 3 2" xfId="1724" xr:uid="{00000000-0005-0000-0000-0000C0000000}"/>
    <cellStyle name="Comma 2 2 2 11 4" xfId="975" xr:uid="{00000000-0005-0000-0000-0000C1000000}"/>
    <cellStyle name="Comma 2 2 2 11 4 2" xfId="2145" xr:uid="{00000000-0005-0000-0000-0000C2000000}"/>
    <cellStyle name="Comma 2 2 2 11 5" xfId="1309" xr:uid="{00000000-0005-0000-0000-0000C3000000}"/>
    <cellStyle name="Comma 2 2 2 12" xfId="231" xr:uid="{00000000-0005-0000-0000-0000C4000000}"/>
    <cellStyle name="Comma 2 2 2 12 2" xfId="647" xr:uid="{00000000-0005-0000-0000-0000C5000000}"/>
    <cellStyle name="Comma 2 2 2 12 2 2" xfId="1830" xr:uid="{00000000-0005-0000-0000-0000C6000000}"/>
    <cellStyle name="Comma 2 2 2 12 3" xfId="1415" xr:uid="{00000000-0005-0000-0000-0000C7000000}"/>
    <cellStyle name="Comma 2 2 2 13" xfId="441" xr:uid="{00000000-0005-0000-0000-0000C8000000}"/>
    <cellStyle name="Comma 2 2 2 13 2" xfId="1624" xr:uid="{00000000-0005-0000-0000-0000C9000000}"/>
    <cellStyle name="Comma 2 2 2 14" xfId="872" xr:uid="{00000000-0005-0000-0000-0000CA000000}"/>
    <cellStyle name="Comma 2 2 2 14 2" xfId="2045" xr:uid="{00000000-0005-0000-0000-0000CB000000}"/>
    <cellStyle name="Comma 2 2 2 15" xfId="1209" xr:uid="{00000000-0005-0000-0000-0000CC000000}"/>
    <cellStyle name="Comma 2 2 2 2" xfId="30" xr:uid="{00000000-0005-0000-0000-0000CD000000}"/>
    <cellStyle name="Comma 2 2 2 2 2" xfId="130" xr:uid="{00000000-0005-0000-0000-0000CE000000}"/>
    <cellStyle name="Comma 2 2 2 2 2 2" xfId="341" xr:uid="{00000000-0005-0000-0000-0000CF000000}"/>
    <cellStyle name="Comma 2 2 2 2 2 2 2" xfId="757" xr:uid="{00000000-0005-0000-0000-0000D0000000}"/>
    <cellStyle name="Comma 2 2 2 2 2 2 2 2" xfId="1940" xr:uid="{00000000-0005-0000-0000-0000D1000000}"/>
    <cellStyle name="Comma 2 2 2 2 2 2 3" xfId="1525" xr:uid="{00000000-0005-0000-0000-0000D2000000}"/>
    <cellStyle name="Comma 2 2 2 2 2 3" xfId="551" xr:uid="{00000000-0005-0000-0000-0000D3000000}"/>
    <cellStyle name="Comma 2 2 2 2 2 3 2" xfId="1734" xr:uid="{00000000-0005-0000-0000-0000D4000000}"/>
    <cellStyle name="Comma 2 2 2 2 2 4" xfId="985" xr:uid="{00000000-0005-0000-0000-0000D5000000}"/>
    <cellStyle name="Comma 2 2 2 2 2 4 2" xfId="2155" xr:uid="{00000000-0005-0000-0000-0000D6000000}"/>
    <cellStyle name="Comma 2 2 2 2 2 5" xfId="1319" xr:uid="{00000000-0005-0000-0000-0000D7000000}"/>
    <cellStyle name="Comma 2 2 2 2 3" xfId="241" xr:uid="{00000000-0005-0000-0000-0000D8000000}"/>
    <cellStyle name="Comma 2 2 2 2 3 2" xfId="657" xr:uid="{00000000-0005-0000-0000-0000D9000000}"/>
    <cellStyle name="Comma 2 2 2 2 3 2 2" xfId="1840" xr:uid="{00000000-0005-0000-0000-0000DA000000}"/>
    <cellStyle name="Comma 2 2 2 2 3 3" xfId="1425" xr:uid="{00000000-0005-0000-0000-0000DB000000}"/>
    <cellStyle name="Comma 2 2 2 2 4" xfId="451" xr:uid="{00000000-0005-0000-0000-0000DC000000}"/>
    <cellStyle name="Comma 2 2 2 2 4 2" xfId="1634" xr:uid="{00000000-0005-0000-0000-0000DD000000}"/>
    <cellStyle name="Comma 2 2 2 2 5" xfId="885" xr:uid="{00000000-0005-0000-0000-0000DE000000}"/>
    <cellStyle name="Comma 2 2 2 2 5 2" xfId="2055" xr:uid="{00000000-0005-0000-0000-0000DF000000}"/>
    <cellStyle name="Comma 2 2 2 2 6" xfId="1219" xr:uid="{00000000-0005-0000-0000-0000E0000000}"/>
    <cellStyle name="Comma 2 2 2 3" xfId="40" xr:uid="{00000000-0005-0000-0000-0000E1000000}"/>
    <cellStyle name="Comma 2 2 2 3 2" xfId="140" xr:uid="{00000000-0005-0000-0000-0000E2000000}"/>
    <cellStyle name="Comma 2 2 2 3 2 2" xfId="351" xr:uid="{00000000-0005-0000-0000-0000E3000000}"/>
    <cellStyle name="Comma 2 2 2 3 2 2 2" xfId="767" xr:uid="{00000000-0005-0000-0000-0000E4000000}"/>
    <cellStyle name="Comma 2 2 2 3 2 2 2 2" xfId="1950" xr:uid="{00000000-0005-0000-0000-0000E5000000}"/>
    <cellStyle name="Comma 2 2 2 3 2 2 3" xfId="1535" xr:uid="{00000000-0005-0000-0000-0000E6000000}"/>
    <cellStyle name="Comma 2 2 2 3 2 3" xfId="561" xr:uid="{00000000-0005-0000-0000-0000E7000000}"/>
    <cellStyle name="Comma 2 2 2 3 2 3 2" xfId="1744" xr:uid="{00000000-0005-0000-0000-0000E8000000}"/>
    <cellStyle name="Comma 2 2 2 3 2 4" xfId="995" xr:uid="{00000000-0005-0000-0000-0000E9000000}"/>
    <cellStyle name="Comma 2 2 2 3 2 4 2" xfId="2165" xr:uid="{00000000-0005-0000-0000-0000EA000000}"/>
    <cellStyle name="Comma 2 2 2 3 2 5" xfId="1329" xr:uid="{00000000-0005-0000-0000-0000EB000000}"/>
    <cellStyle name="Comma 2 2 2 3 3" xfId="251" xr:uid="{00000000-0005-0000-0000-0000EC000000}"/>
    <cellStyle name="Comma 2 2 2 3 3 2" xfId="667" xr:uid="{00000000-0005-0000-0000-0000ED000000}"/>
    <cellStyle name="Comma 2 2 2 3 3 2 2" xfId="1850" xr:uid="{00000000-0005-0000-0000-0000EE000000}"/>
    <cellStyle name="Comma 2 2 2 3 3 3" xfId="1435" xr:uid="{00000000-0005-0000-0000-0000EF000000}"/>
    <cellStyle name="Comma 2 2 2 3 4" xfId="461" xr:uid="{00000000-0005-0000-0000-0000F0000000}"/>
    <cellStyle name="Comma 2 2 2 3 4 2" xfId="1644" xr:uid="{00000000-0005-0000-0000-0000F1000000}"/>
    <cellStyle name="Comma 2 2 2 3 5" xfId="895" xr:uid="{00000000-0005-0000-0000-0000F2000000}"/>
    <cellStyle name="Comma 2 2 2 3 5 2" xfId="2065" xr:uid="{00000000-0005-0000-0000-0000F3000000}"/>
    <cellStyle name="Comma 2 2 2 3 6" xfId="1229" xr:uid="{00000000-0005-0000-0000-0000F4000000}"/>
    <cellStyle name="Comma 2 2 2 4" xfId="50" xr:uid="{00000000-0005-0000-0000-0000F5000000}"/>
    <cellStyle name="Comma 2 2 2 4 2" xfId="150" xr:uid="{00000000-0005-0000-0000-0000F6000000}"/>
    <cellStyle name="Comma 2 2 2 4 2 2" xfId="361" xr:uid="{00000000-0005-0000-0000-0000F7000000}"/>
    <cellStyle name="Comma 2 2 2 4 2 2 2" xfId="777" xr:uid="{00000000-0005-0000-0000-0000F8000000}"/>
    <cellStyle name="Comma 2 2 2 4 2 2 2 2" xfId="1960" xr:uid="{00000000-0005-0000-0000-0000F9000000}"/>
    <cellStyle name="Comma 2 2 2 4 2 2 3" xfId="1545" xr:uid="{00000000-0005-0000-0000-0000FA000000}"/>
    <cellStyle name="Comma 2 2 2 4 2 3" xfId="571" xr:uid="{00000000-0005-0000-0000-0000FB000000}"/>
    <cellStyle name="Comma 2 2 2 4 2 3 2" xfId="1754" xr:uid="{00000000-0005-0000-0000-0000FC000000}"/>
    <cellStyle name="Comma 2 2 2 4 2 4" xfId="1005" xr:uid="{00000000-0005-0000-0000-0000FD000000}"/>
    <cellStyle name="Comma 2 2 2 4 2 4 2" xfId="2175" xr:uid="{00000000-0005-0000-0000-0000FE000000}"/>
    <cellStyle name="Comma 2 2 2 4 2 5" xfId="1339" xr:uid="{00000000-0005-0000-0000-0000FF000000}"/>
    <cellStyle name="Comma 2 2 2 4 3" xfId="261" xr:uid="{00000000-0005-0000-0000-000000010000}"/>
    <cellStyle name="Comma 2 2 2 4 3 2" xfId="677" xr:uid="{00000000-0005-0000-0000-000001010000}"/>
    <cellStyle name="Comma 2 2 2 4 3 2 2" xfId="1860" xr:uid="{00000000-0005-0000-0000-000002010000}"/>
    <cellStyle name="Comma 2 2 2 4 3 3" xfId="1445" xr:uid="{00000000-0005-0000-0000-000003010000}"/>
    <cellStyle name="Comma 2 2 2 4 4" xfId="471" xr:uid="{00000000-0005-0000-0000-000004010000}"/>
    <cellStyle name="Comma 2 2 2 4 4 2" xfId="1654" xr:uid="{00000000-0005-0000-0000-000005010000}"/>
    <cellStyle name="Comma 2 2 2 4 5" xfId="905" xr:uid="{00000000-0005-0000-0000-000006010000}"/>
    <cellStyle name="Comma 2 2 2 4 5 2" xfId="2075" xr:uid="{00000000-0005-0000-0000-000007010000}"/>
    <cellStyle name="Comma 2 2 2 4 6" xfId="1239" xr:uid="{00000000-0005-0000-0000-000008010000}"/>
    <cellStyle name="Comma 2 2 2 5" xfId="60" xr:uid="{00000000-0005-0000-0000-000009010000}"/>
    <cellStyle name="Comma 2 2 2 5 2" xfId="160" xr:uid="{00000000-0005-0000-0000-00000A010000}"/>
    <cellStyle name="Comma 2 2 2 5 2 2" xfId="371" xr:uid="{00000000-0005-0000-0000-00000B010000}"/>
    <cellStyle name="Comma 2 2 2 5 2 2 2" xfId="787" xr:uid="{00000000-0005-0000-0000-00000C010000}"/>
    <cellStyle name="Comma 2 2 2 5 2 2 2 2" xfId="1970" xr:uid="{00000000-0005-0000-0000-00000D010000}"/>
    <cellStyle name="Comma 2 2 2 5 2 2 3" xfId="1555" xr:uid="{00000000-0005-0000-0000-00000E010000}"/>
    <cellStyle name="Comma 2 2 2 5 2 3" xfId="581" xr:uid="{00000000-0005-0000-0000-00000F010000}"/>
    <cellStyle name="Comma 2 2 2 5 2 3 2" xfId="1764" xr:uid="{00000000-0005-0000-0000-000010010000}"/>
    <cellStyle name="Comma 2 2 2 5 2 4" xfId="1015" xr:uid="{00000000-0005-0000-0000-000011010000}"/>
    <cellStyle name="Comma 2 2 2 5 2 4 2" xfId="2185" xr:uid="{00000000-0005-0000-0000-000012010000}"/>
    <cellStyle name="Comma 2 2 2 5 2 5" xfId="1349" xr:uid="{00000000-0005-0000-0000-000013010000}"/>
    <cellStyle name="Comma 2 2 2 5 3" xfId="271" xr:uid="{00000000-0005-0000-0000-000014010000}"/>
    <cellStyle name="Comma 2 2 2 5 3 2" xfId="687" xr:uid="{00000000-0005-0000-0000-000015010000}"/>
    <cellStyle name="Comma 2 2 2 5 3 2 2" xfId="1870" xr:uid="{00000000-0005-0000-0000-000016010000}"/>
    <cellStyle name="Comma 2 2 2 5 3 3" xfId="1455" xr:uid="{00000000-0005-0000-0000-000017010000}"/>
    <cellStyle name="Comma 2 2 2 5 4" xfId="481" xr:uid="{00000000-0005-0000-0000-000018010000}"/>
    <cellStyle name="Comma 2 2 2 5 4 2" xfId="1664" xr:uid="{00000000-0005-0000-0000-000019010000}"/>
    <cellStyle name="Comma 2 2 2 5 5" xfId="915" xr:uid="{00000000-0005-0000-0000-00001A010000}"/>
    <cellStyle name="Comma 2 2 2 5 5 2" xfId="2085" xr:uid="{00000000-0005-0000-0000-00001B010000}"/>
    <cellStyle name="Comma 2 2 2 5 6" xfId="1249" xr:uid="{00000000-0005-0000-0000-00001C010000}"/>
    <cellStyle name="Comma 2 2 2 6" xfId="70" xr:uid="{00000000-0005-0000-0000-00001D010000}"/>
    <cellStyle name="Comma 2 2 2 6 2" xfId="170" xr:uid="{00000000-0005-0000-0000-00001E010000}"/>
    <cellStyle name="Comma 2 2 2 6 2 2" xfId="381" xr:uid="{00000000-0005-0000-0000-00001F010000}"/>
    <cellStyle name="Comma 2 2 2 6 2 2 2" xfId="797" xr:uid="{00000000-0005-0000-0000-000020010000}"/>
    <cellStyle name="Comma 2 2 2 6 2 2 2 2" xfId="1980" xr:uid="{00000000-0005-0000-0000-000021010000}"/>
    <cellStyle name="Comma 2 2 2 6 2 2 3" xfId="1565" xr:uid="{00000000-0005-0000-0000-000022010000}"/>
    <cellStyle name="Comma 2 2 2 6 2 3" xfId="591" xr:uid="{00000000-0005-0000-0000-000023010000}"/>
    <cellStyle name="Comma 2 2 2 6 2 3 2" xfId="1774" xr:uid="{00000000-0005-0000-0000-000024010000}"/>
    <cellStyle name="Comma 2 2 2 6 2 4" xfId="1025" xr:uid="{00000000-0005-0000-0000-000025010000}"/>
    <cellStyle name="Comma 2 2 2 6 2 4 2" xfId="2195" xr:uid="{00000000-0005-0000-0000-000026010000}"/>
    <cellStyle name="Comma 2 2 2 6 2 5" xfId="1359" xr:uid="{00000000-0005-0000-0000-000027010000}"/>
    <cellStyle name="Comma 2 2 2 6 3" xfId="281" xr:uid="{00000000-0005-0000-0000-000028010000}"/>
    <cellStyle name="Comma 2 2 2 6 3 2" xfId="697" xr:uid="{00000000-0005-0000-0000-000029010000}"/>
    <cellStyle name="Comma 2 2 2 6 3 2 2" xfId="1880" xr:uid="{00000000-0005-0000-0000-00002A010000}"/>
    <cellStyle name="Comma 2 2 2 6 3 3" xfId="1465" xr:uid="{00000000-0005-0000-0000-00002B010000}"/>
    <cellStyle name="Comma 2 2 2 6 4" xfId="491" xr:uid="{00000000-0005-0000-0000-00002C010000}"/>
    <cellStyle name="Comma 2 2 2 6 4 2" xfId="1674" xr:uid="{00000000-0005-0000-0000-00002D010000}"/>
    <cellStyle name="Comma 2 2 2 6 5" xfId="925" xr:uid="{00000000-0005-0000-0000-00002E010000}"/>
    <cellStyle name="Comma 2 2 2 6 5 2" xfId="2095" xr:uid="{00000000-0005-0000-0000-00002F010000}"/>
    <cellStyle name="Comma 2 2 2 6 6" xfId="1259" xr:uid="{00000000-0005-0000-0000-000030010000}"/>
    <cellStyle name="Comma 2 2 2 7" xfId="80" xr:uid="{00000000-0005-0000-0000-000031010000}"/>
    <cellStyle name="Comma 2 2 2 7 2" xfId="180" xr:uid="{00000000-0005-0000-0000-000032010000}"/>
    <cellStyle name="Comma 2 2 2 7 2 2" xfId="391" xr:uid="{00000000-0005-0000-0000-000033010000}"/>
    <cellStyle name="Comma 2 2 2 7 2 2 2" xfId="807" xr:uid="{00000000-0005-0000-0000-000034010000}"/>
    <cellStyle name="Comma 2 2 2 7 2 2 2 2" xfId="1990" xr:uid="{00000000-0005-0000-0000-000035010000}"/>
    <cellStyle name="Comma 2 2 2 7 2 2 3" xfId="1575" xr:uid="{00000000-0005-0000-0000-000036010000}"/>
    <cellStyle name="Comma 2 2 2 7 2 3" xfId="601" xr:uid="{00000000-0005-0000-0000-000037010000}"/>
    <cellStyle name="Comma 2 2 2 7 2 3 2" xfId="1784" xr:uid="{00000000-0005-0000-0000-000038010000}"/>
    <cellStyle name="Comma 2 2 2 7 2 4" xfId="1035" xr:uid="{00000000-0005-0000-0000-000039010000}"/>
    <cellStyle name="Comma 2 2 2 7 2 4 2" xfId="2205" xr:uid="{00000000-0005-0000-0000-00003A010000}"/>
    <cellStyle name="Comma 2 2 2 7 2 5" xfId="1369" xr:uid="{00000000-0005-0000-0000-00003B010000}"/>
    <cellStyle name="Comma 2 2 2 7 3" xfId="291" xr:uid="{00000000-0005-0000-0000-00003C010000}"/>
    <cellStyle name="Comma 2 2 2 7 3 2" xfId="707" xr:uid="{00000000-0005-0000-0000-00003D010000}"/>
    <cellStyle name="Comma 2 2 2 7 3 2 2" xfId="1890" xr:uid="{00000000-0005-0000-0000-00003E010000}"/>
    <cellStyle name="Comma 2 2 2 7 3 3" xfId="1475" xr:uid="{00000000-0005-0000-0000-00003F010000}"/>
    <cellStyle name="Comma 2 2 2 7 4" xfId="501" xr:uid="{00000000-0005-0000-0000-000040010000}"/>
    <cellStyle name="Comma 2 2 2 7 4 2" xfId="1684" xr:uid="{00000000-0005-0000-0000-000041010000}"/>
    <cellStyle name="Comma 2 2 2 7 5" xfId="935" xr:uid="{00000000-0005-0000-0000-000042010000}"/>
    <cellStyle name="Comma 2 2 2 7 5 2" xfId="2105" xr:uid="{00000000-0005-0000-0000-000043010000}"/>
    <cellStyle name="Comma 2 2 2 7 6" xfId="1269" xr:uid="{00000000-0005-0000-0000-000044010000}"/>
    <cellStyle name="Comma 2 2 2 8" xfId="90" xr:uid="{00000000-0005-0000-0000-000045010000}"/>
    <cellStyle name="Comma 2 2 2 8 2" xfId="190" xr:uid="{00000000-0005-0000-0000-000046010000}"/>
    <cellStyle name="Comma 2 2 2 8 2 2" xfId="401" xr:uid="{00000000-0005-0000-0000-000047010000}"/>
    <cellStyle name="Comma 2 2 2 8 2 2 2" xfId="817" xr:uid="{00000000-0005-0000-0000-000048010000}"/>
    <cellStyle name="Comma 2 2 2 8 2 2 2 2" xfId="2000" xr:uid="{00000000-0005-0000-0000-000049010000}"/>
    <cellStyle name="Comma 2 2 2 8 2 2 3" xfId="1585" xr:uid="{00000000-0005-0000-0000-00004A010000}"/>
    <cellStyle name="Comma 2 2 2 8 2 3" xfId="611" xr:uid="{00000000-0005-0000-0000-00004B010000}"/>
    <cellStyle name="Comma 2 2 2 8 2 3 2" xfId="1794" xr:uid="{00000000-0005-0000-0000-00004C010000}"/>
    <cellStyle name="Comma 2 2 2 8 2 4" xfId="1045" xr:uid="{00000000-0005-0000-0000-00004D010000}"/>
    <cellStyle name="Comma 2 2 2 8 2 4 2" xfId="2215" xr:uid="{00000000-0005-0000-0000-00004E010000}"/>
    <cellStyle name="Comma 2 2 2 8 2 5" xfId="1379" xr:uid="{00000000-0005-0000-0000-00004F010000}"/>
    <cellStyle name="Comma 2 2 2 8 3" xfId="301" xr:uid="{00000000-0005-0000-0000-000050010000}"/>
    <cellStyle name="Comma 2 2 2 8 3 2" xfId="717" xr:uid="{00000000-0005-0000-0000-000051010000}"/>
    <cellStyle name="Comma 2 2 2 8 3 2 2" xfId="1900" xr:uid="{00000000-0005-0000-0000-000052010000}"/>
    <cellStyle name="Comma 2 2 2 8 3 3" xfId="1485" xr:uid="{00000000-0005-0000-0000-000053010000}"/>
    <cellStyle name="Comma 2 2 2 8 4" xfId="511" xr:uid="{00000000-0005-0000-0000-000054010000}"/>
    <cellStyle name="Comma 2 2 2 8 4 2" xfId="1694" xr:uid="{00000000-0005-0000-0000-000055010000}"/>
    <cellStyle name="Comma 2 2 2 8 5" xfId="945" xr:uid="{00000000-0005-0000-0000-000056010000}"/>
    <cellStyle name="Comma 2 2 2 8 5 2" xfId="2115" xr:uid="{00000000-0005-0000-0000-000057010000}"/>
    <cellStyle name="Comma 2 2 2 8 6" xfId="1279" xr:uid="{00000000-0005-0000-0000-000058010000}"/>
    <cellStyle name="Comma 2 2 2 9" xfId="100" xr:uid="{00000000-0005-0000-0000-000059010000}"/>
    <cellStyle name="Comma 2 2 2 9 2" xfId="200" xr:uid="{00000000-0005-0000-0000-00005A010000}"/>
    <cellStyle name="Comma 2 2 2 9 2 2" xfId="411" xr:uid="{00000000-0005-0000-0000-00005B010000}"/>
    <cellStyle name="Comma 2 2 2 9 2 2 2" xfId="827" xr:uid="{00000000-0005-0000-0000-00005C010000}"/>
    <cellStyle name="Comma 2 2 2 9 2 2 2 2" xfId="2010" xr:uid="{00000000-0005-0000-0000-00005D010000}"/>
    <cellStyle name="Comma 2 2 2 9 2 2 3" xfId="1595" xr:uid="{00000000-0005-0000-0000-00005E010000}"/>
    <cellStyle name="Comma 2 2 2 9 2 3" xfId="621" xr:uid="{00000000-0005-0000-0000-00005F010000}"/>
    <cellStyle name="Comma 2 2 2 9 2 3 2" xfId="1804" xr:uid="{00000000-0005-0000-0000-000060010000}"/>
    <cellStyle name="Comma 2 2 2 9 2 4" xfId="1055" xr:uid="{00000000-0005-0000-0000-000061010000}"/>
    <cellStyle name="Comma 2 2 2 9 2 4 2" xfId="2225" xr:uid="{00000000-0005-0000-0000-000062010000}"/>
    <cellStyle name="Comma 2 2 2 9 2 5" xfId="1389" xr:uid="{00000000-0005-0000-0000-000063010000}"/>
    <cellStyle name="Comma 2 2 2 9 3" xfId="311" xr:uid="{00000000-0005-0000-0000-000064010000}"/>
    <cellStyle name="Comma 2 2 2 9 3 2" xfId="727" xr:uid="{00000000-0005-0000-0000-000065010000}"/>
    <cellStyle name="Comma 2 2 2 9 3 2 2" xfId="1910" xr:uid="{00000000-0005-0000-0000-000066010000}"/>
    <cellStyle name="Comma 2 2 2 9 3 3" xfId="1495" xr:uid="{00000000-0005-0000-0000-000067010000}"/>
    <cellStyle name="Comma 2 2 2 9 4" xfId="521" xr:uid="{00000000-0005-0000-0000-000068010000}"/>
    <cellStyle name="Comma 2 2 2 9 4 2" xfId="1704" xr:uid="{00000000-0005-0000-0000-000069010000}"/>
    <cellStyle name="Comma 2 2 2 9 5" xfId="955" xr:uid="{00000000-0005-0000-0000-00006A010000}"/>
    <cellStyle name="Comma 2 2 2 9 5 2" xfId="2125" xr:uid="{00000000-0005-0000-0000-00006B010000}"/>
    <cellStyle name="Comma 2 2 2 9 6" xfId="1289" xr:uid="{00000000-0005-0000-0000-00006C010000}"/>
    <cellStyle name="Comma 2 2 3" xfId="26" xr:uid="{00000000-0005-0000-0000-00006D010000}"/>
    <cellStyle name="Comma 2 2 3 2" xfId="126" xr:uid="{00000000-0005-0000-0000-00006E010000}"/>
    <cellStyle name="Comma 2 2 3 2 2" xfId="337" xr:uid="{00000000-0005-0000-0000-00006F010000}"/>
    <cellStyle name="Comma 2 2 3 2 2 2" xfId="753" xr:uid="{00000000-0005-0000-0000-000070010000}"/>
    <cellStyle name="Comma 2 2 3 2 2 2 2" xfId="1936" xr:uid="{00000000-0005-0000-0000-000071010000}"/>
    <cellStyle name="Comma 2 2 3 2 2 3" xfId="1521" xr:uid="{00000000-0005-0000-0000-000072010000}"/>
    <cellStyle name="Comma 2 2 3 2 3" xfId="547" xr:uid="{00000000-0005-0000-0000-000073010000}"/>
    <cellStyle name="Comma 2 2 3 2 3 2" xfId="1730" xr:uid="{00000000-0005-0000-0000-000074010000}"/>
    <cellStyle name="Comma 2 2 3 2 4" xfId="981" xr:uid="{00000000-0005-0000-0000-000075010000}"/>
    <cellStyle name="Comma 2 2 3 2 4 2" xfId="2151" xr:uid="{00000000-0005-0000-0000-000076010000}"/>
    <cellStyle name="Comma 2 2 3 2 5" xfId="1315" xr:uid="{00000000-0005-0000-0000-000077010000}"/>
    <cellStyle name="Comma 2 2 3 3" xfId="237" xr:uid="{00000000-0005-0000-0000-000078010000}"/>
    <cellStyle name="Comma 2 2 3 3 2" xfId="653" xr:uid="{00000000-0005-0000-0000-000079010000}"/>
    <cellStyle name="Comma 2 2 3 3 2 2" xfId="1836" xr:uid="{00000000-0005-0000-0000-00007A010000}"/>
    <cellStyle name="Comma 2 2 3 3 3" xfId="1421" xr:uid="{00000000-0005-0000-0000-00007B010000}"/>
    <cellStyle name="Comma 2 2 3 4" xfId="447" xr:uid="{00000000-0005-0000-0000-00007C010000}"/>
    <cellStyle name="Comma 2 2 3 4 2" xfId="1630" xr:uid="{00000000-0005-0000-0000-00007D010000}"/>
    <cellStyle name="Comma 2 2 3 5" xfId="881" xr:uid="{00000000-0005-0000-0000-00007E010000}"/>
    <cellStyle name="Comma 2 2 3 5 2" xfId="2051" xr:uid="{00000000-0005-0000-0000-00007F010000}"/>
    <cellStyle name="Comma 2 2 3 6" xfId="1215" xr:uid="{00000000-0005-0000-0000-000080010000}"/>
    <cellStyle name="Comma 2 2 4" xfId="36" xr:uid="{00000000-0005-0000-0000-000081010000}"/>
    <cellStyle name="Comma 2 2 4 2" xfId="136" xr:uid="{00000000-0005-0000-0000-000082010000}"/>
    <cellStyle name="Comma 2 2 4 2 2" xfId="347" xr:uid="{00000000-0005-0000-0000-000083010000}"/>
    <cellStyle name="Comma 2 2 4 2 2 2" xfId="763" xr:uid="{00000000-0005-0000-0000-000084010000}"/>
    <cellStyle name="Comma 2 2 4 2 2 2 2" xfId="1946" xr:uid="{00000000-0005-0000-0000-000085010000}"/>
    <cellStyle name="Comma 2 2 4 2 2 3" xfId="1531" xr:uid="{00000000-0005-0000-0000-000086010000}"/>
    <cellStyle name="Comma 2 2 4 2 3" xfId="557" xr:uid="{00000000-0005-0000-0000-000087010000}"/>
    <cellStyle name="Comma 2 2 4 2 3 2" xfId="1740" xr:uid="{00000000-0005-0000-0000-000088010000}"/>
    <cellStyle name="Comma 2 2 4 2 4" xfId="991" xr:uid="{00000000-0005-0000-0000-000089010000}"/>
    <cellStyle name="Comma 2 2 4 2 4 2" xfId="2161" xr:uid="{00000000-0005-0000-0000-00008A010000}"/>
    <cellStyle name="Comma 2 2 4 2 5" xfId="1325" xr:uid="{00000000-0005-0000-0000-00008B010000}"/>
    <cellStyle name="Comma 2 2 4 3" xfId="247" xr:uid="{00000000-0005-0000-0000-00008C010000}"/>
    <cellStyle name="Comma 2 2 4 3 2" xfId="663" xr:uid="{00000000-0005-0000-0000-00008D010000}"/>
    <cellStyle name="Comma 2 2 4 3 2 2" xfId="1846" xr:uid="{00000000-0005-0000-0000-00008E010000}"/>
    <cellStyle name="Comma 2 2 4 3 3" xfId="1431" xr:uid="{00000000-0005-0000-0000-00008F010000}"/>
    <cellStyle name="Comma 2 2 4 4" xfId="457" xr:uid="{00000000-0005-0000-0000-000090010000}"/>
    <cellStyle name="Comma 2 2 4 4 2" xfId="1640" xr:uid="{00000000-0005-0000-0000-000091010000}"/>
    <cellStyle name="Comma 2 2 4 5" xfId="891" xr:uid="{00000000-0005-0000-0000-000092010000}"/>
    <cellStyle name="Comma 2 2 4 5 2" xfId="2061" xr:uid="{00000000-0005-0000-0000-000093010000}"/>
    <cellStyle name="Comma 2 2 4 6" xfId="1225" xr:uid="{00000000-0005-0000-0000-000094010000}"/>
    <cellStyle name="Comma 2 2 5" xfId="46" xr:uid="{00000000-0005-0000-0000-000095010000}"/>
    <cellStyle name="Comma 2 2 5 2" xfId="146" xr:uid="{00000000-0005-0000-0000-000096010000}"/>
    <cellStyle name="Comma 2 2 5 2 2" xfId="357" xr:uid="{00000000-0005-0000-0000-000097010000}"/>
    <cellStyle name="Comma 2 2 5 2 2 2" xfId="773" xr:uid="{00000000-0005-0000-0000-000098010000}"/>
    <cellStyle name="Comma 2 2 5 2 2 2 2" xfId="1956" xr:uid="{00000000-0005-0000-0000-000099010000}"/>
    <cellStyle name="Comma 2 2 5 2 2 3" xfId="1541" xr:uid="{00000000-0005-0000-0000-00009A010000}"/>
    <cellStyle name="Comma 2 2 5 2 3" xfId="567" xr:uid="{00000000-0005-0000-0000-00009B010000}"/>
    <cellStyle name="Comma 2 2 5 2 3 2" xfId="1750" xr:uid="{00000000-0005-0000-0000-00009C010000}"/>
    <cellStyle name="Comma 2 2 5 2 4" xfId="1001" xr:uid="{00000000-0005-0000-0000-00009D010000}"/>
    <cellStyle name="Comma 2 2 5 2 4 2" xfId="2171" xr:uid="{00000000-0005-0000-0000-00009E010000}"/>
    <cellStyle name="Comma 2 2 5 2 5" xfId="1335" xr:uid="{00000000-0005-0000-0000-00009F010000}"/>
    <cellStyle name="Comma 2 2 5 3" xfId="257" xr:uid="{00000000-0005-0000-0000-0000A0010000}"/>
    <cellStyle name="Comma 2 2 5 3 2" xfId="673" xr:uid="{00000000-0005-0000-0000-0000A1010000}"/>
    <cellStyle name="Comma 2 2 5 3 2 2" xfId="1856" xr:uid="{00000000-0005-0000-0000-0000A2010000}"/>
    <cellStyle name="Comma 2 2 5 3 3" xfId="1441" xr:uid="{00000000-0005-0000-0000-0000A3010000}"/>
    <cellStyle name="Comma 2 2 5 4" xfId="467" xr:uid="{00000000-0005-0000-0000-0000A4010000}"/>
    <cellStyle name="Comma 2 2 5 4 2" xfId="1650" xr:uid="{00000000-0005-0000-0000-0000A5010000}"/>
    <cellStyle name="Comma 2 2 5 5" xfId="901" xr:uid="{00000000-0005-0000-0000-0000A6010000}"/>
    <cellStyle name="Comma 2 2 5 5 2" xfId="2071" xr:uid="{00000000-0005-0000-0000-0000A7010000}"/>
    <cellStyle name="Comma 2 2 5 6" xfId="1235" xr:uid="{00000000-0005-0000-0000-0000A8010000}"/>
    <cellStyle name="Comma 2 2 6" xfId="56" xr:uid="{00000000-0005-0000-0000-0000A9010000}"/>
    <cellStyle name="Comma 2 2 6 2" xfId="156" xr:uid="{00000000-0005-0000-0000-0000AA010000}"/>
    <cellStyle name="Comma 2 2 6 2 2" xfId="367" xr:uid="{00000000-0005-0000-0000-0000AB010000}"/>
    <cellStyle name="Comma 2 2 6 2 2 2" xfId="783" xr:uid="{00000000-0005-0000-0000-0000AC010000}"/>
    <cellStyle name="Comma 2 2 6 2 2 2 2" xfId="1966" xr:uid="{00000000-0005-0000-0000-0000AD010000}"/>
    <cellStyle name="Comma 2 2 6 2 2 3" xfId="1551" xr:uid="{00000000-0005-0000-0000-0000AE010000}"/>
    <cellStyle name="Comma 2 2 6 2 3" xfId="577" xr:uid="{00000000-0005-0000-0000-0000AF010000}"/>
    <cellStyle name="Comma 2 2 6 2 3 2" xfId="1760" xr:uid="{00000000-0005-0000-0000-0000B0010000}"/>
    <cellStyle name="Comma 2 2 6 2 4" xfId="1011" xr:uid="{00000000-0005-0000-0000-0000B1010000}"/>
    <cellStyle name="Comma 2 2 6 2 4 2" xfId="2181" xr:uid="{00000000-0005-0000-0000-0000B2010000}"/>
    <cellStyle name="Comma 2 2 6 2 5" xfId="1345" xr:uid="{00000000-0005-0000-0000-0000B3010000}"/>
    <cellStyle name="Comma 2 2 6 3" xfId="267" xr:uid="{00000000-0005-0000-0000-0000B4010000}"/>
    <cellStyle name="Comma 2 2 6 3 2" xfId="683" xr:uid="{00000000-0005-0000-0000-0000B5010000}"/>
    <cellStyle name="Comma 2 2 6 3 2 2" xfId="1866" xr:uid="{00000000-0005-0000-0000-0000B6010000}"/>
    <cellStyle name="Comma 2 2 6 3 3" xfId="1451" xr:uid="{00000000-0005-0000-0000-0000B7010000}"/>
    <cellStyle name="Comma 2 2 6 4" xfId="477" xr:uid="{00000000-0005-0000-0000-0000B8010000}"/>
    <cellStyle name="Comma 2 2 6 4 2" xfId="1660" xr:uid="{00000000-0005-0000-0000-0000B9010000}"/>
    <cellStyle name="Comma 2 2 6 5" xfId="911" xr:uid="{00000000-0005-0000-0000-0000BA010000}"/>
    <cellStyle name="Comma 2 2 6 5 2" xfId="2081" xr:uid="{00000000-0005-0000-0000-0000BB010000}"/>
    <cellStyle name="Comma 2 2 6 6" xfId="1245" xr:uid="{00000000-0005-0000-0000-0000BC010000}"/>
    <cellStyle name="Comma 2 2 7" xfId="66" xr:uid="{00000000-0005-0000-0000-0000BD010000}"/>
    <cellStyle name="Comma 2 2 7 2" xfId="166" xr:uid="{00000000-0005-0000-0000-0000BE010000}"/>
    <cellStyle name="Comma 2 2 7 2 2" xfId="377" xr:uid="{00000000-0005-0000-0000-0000BF010000}"/>
    <cellStyle name="Comma 2 2 7 2 2 2" xfId="793" xr:uid="{00000000-0005-0000-0000-0000C0010000}"/>
    <cellStyle name="Comma 2 2 7 2 2 2 2" xfId="1976" xr:uid="{00000000-0005-0000-0000-0000C1010000}"/>
    <cellStyle name="Comma 2 2 7 2 2 3" xfId="1561" xr:uid="{00000000-0005-0000-0000-0000C2010000}"/>
    <cellStyle name="Comma 2 2 7 2 3" xfId="587" xr:uid="{00000000-0005-0000-0000-0000C3010000}"/>
    <cellStyle name="Comma 2 2 7 2 3 2" xfId="1770" xr:uid="{00000000-0005-0000-0000-0000C4010000}"/>
    <cellStyle name="Comma 2 2 7 2 4" xfId="1021" xr:uid="{00000000-0005-0000-0000-0000C5010000}"/>
    <cellStyle name="Comma 2 2 7 2 4 2" xfId="2191" xr:uid="{00000000-0005-0000-0000-0000C6010000}"/>
    <cellStyle name="Comma 2 2 7 2 5" xfId="1355" xr:uid="{00000000-0005-0000-0000-0000C7010000}"/>
    <cellStyle name="Comma 2 2 7 3" xfId="277" xr:uid="{00000000-0005-0000-0000-0000C8010000}"/>
    <cellStyle name="Comma 2 2 7 3 2" xfId="693" xr:uid="{00000000-0005-0000-0000-0000C9010000}"/>
    <cellStyle name="Comma 2 2 7 3 2 2" xfId="1876" xr:uid="{00000000-0005-0000-0000-0000CA010000}"/>
    <cellStyle name="Comma 2 2 7 3 3" xfId="1461" xr:uid="{00000000-0005-0000-0000-0000CB010000}"/>
    <cellStyle name="Comma 2 2 7 4" xfId="487" xr:uid="{00000000-0005-0000-0000-0000CC010000}"/>
    <cellStyle name="Comma 2 2 7 4 2" xfId="1670" xr:uid="{00000000-0005-0000-0000-0000CD010000}"/>
    <cellStyle name="Comma 2 2 7 5" xfId="921" xr:uid="{00000000-0005-0000-0000-0000CE010000}"/>
    <cellStyle name="Comma 2 2 7 5 2" xfId="2091" xr:uid="{00000000-0005-0000-0000-0000CF010000}"/>
    <cellStyle name="Comma 2 2 7 6" xfId="1255" xr:uid="{00000000-0005-0000-0000-0000D0010000}"/>
    <cellStyle name="Comma 2 2 8" xfId="76" xr:uid="{00000000-0005-0000-0000-0000D1010000}"/>
    <cellStyle name="Comma 2 2 8 2" xfId="176" xr:uid="{00000000-0005-0000-0000-0000D2010000}"/>
    <cellStyle name="Comma 2 2 8 2 2" xfId="387" xr:uid="{00000000-0005-0000-0000-0000D3010000}"/>
    <cellStyle name="Comma 2 2 8 2 2 2" xfId="803" xr:uid="{00000000-0005-0000-0000-0000D4010000}"/>
    <cellStyle name="Comma 2 2 8 2 2 2 2" xfId="1986" xr:uid="{00000000-0005-0000-0000-0000D5010000}"/>
    <cellStyle name="Comma 2 2 8 2 2 3" xfId="1571" xr:uid="{00000000-0005-0000-0000-0000D6010000}"/>
    <cellStyle name="Comma 2 2 8 2 3" xfId="597" xr:uid="{00000000-0005-0000-0000-0000D7010000}"/>
    <cellStyle name="Comma 2 2 8 2 3 2" xfId="1780" xr:uid="{00000000-0005-0000-0000-0000D8010000}"/>
    <cellStyle name="Comma 2 2 8 2 4" xfId="1031" xr:uid="{00000000-0005-0000-0000-0000D9010000}"/>
    <cellStyle name="Comma 2 2 8 2 4 2" xfId="2201" xr:uid="{00000000-0005-0000-0000-0000DA010000}"/>
    <cellStyle name="Comma 2 2 8 2 5" xfId="1365" xr:uid="{00000000-0005-0000-0000-0000DB010000}"/>
    <cellStyle name="Comma 2 2 8 3" xfId="287" xr:uid="{00000000-0005-0000-0000-0000DC010000}"/>
    <cellStyle name="Comma 2 2 8 3 2" xfId="703" xr:uid="{00000000-0005-0000-0000-0000DD010000}"/>
    <cellStyle name="Comma 2 2 8 3 2 2" xfId="1886" xr:uid="{00000000-0005-0000-0000-0000DE010000}"/>
    <cellStyle name="Comma 2 2 8 3 3" xfId="1471" xr:uid="{00000000-0005-0000-0000-0000DF010000}"/>
    <cellStyle name="Comma 2 2 8 4" xfId="497" xr:uid="{00000000-0005-0000-0000-0000E0010000}"/>
    <cellStyle name="Comma 2 2 8 4 2" xfId="1680" xr:uid="{00000000-0005-0000-0000-0000E1010000}"/>
    <cellStyle name="Comma 2 2 8 5" xfId="931" xr:uid="{00000000-0005-0000-0000-0000E2010000}"/>
    <cellStyle name="Comma 2 2 8 5 2" xfId="2101" xr:uid="{00000000-0005-0000-0000-0000E3010000}"/>
    <cellStyle name="Comma 2 2 8 6" xfId="1265" xr:uid="{00000000-0005-0000-0000-0000E4010000}"/>
    <cellStyle name="Comma 2 2 9" xfId="86" xr:uid="{00000000-0005-0000-0000-0000E5010000}"/>
    <cellStyle name="Comma 2 2 9 2" xfId="186" xr:uid="{00000000-0005-0000-0000-0000E6010000}"/>
    <cellStyle name="Comma 2 2 9 2 2" xfId="397" xr:uid="{00000000-0005-0000-0000-0000E7010000}"/>
    <cellStyle name="Comma 2 2 9 2 2 2" xfId="813" xr:uid="{00000000-0005-0000-0000-0000E8010000}"/>
    <cellStyle name="Comma 2 2 9 2 2 2 2" xfId="1996" xr:uid="{00000000-0005-0000-0000-0000E9010000}"/>
    <cellStyle name="Comma 2 2 9 2 2 3" xfId="1581" xr:uid="{00000000-0005-0000-0000-0000EA010000}"/>
    <cellStyle name="Comma 2 2 9 2 3" xfId="607" xr:uid="{00000000-0005-0000-0000-0000EB010000}"/>
    <cellStyle name="Comma 2 2 9 2 3 2" xfId="1790" xr:uid="{00000000-0005-0000-0000-0000EC010000}"/>
    <cellStyle name="Comma 2 2 9 2 4" xfId="1041" xr:uid="{00000000-0005-0000-0000-0000ED010000}"/>
    <cellStyle name="Comma 2 2 9 2 4 2" xfId="2211" xr:uid="{00000000-0005-0000-0000-0000EE010000}"/>
    <cellStyle name="Comma 2 2 9 2 5" xfId="1375" xr:uid="{00000000-0005-0000-0000-0000EF010000}"/>
    <cellStyle name="Comma 2 2 9 3" xfId="297" xr:uid="{00000000-0005-0000-0000-0000F0010000}"/>
    <cellStyle name="Comma 2 2 9 3 2" xfId="713" xr:uid="{00000000-0005-0000-0000-0000F1010000}"/>
    <cellStyle name="Comma 2 2 9 3 2 2" xfId="1896" xr:uid="{00000000-0005-0000-0000-0000F2010000}"/>
    <cellStyle name="Comma 2 2 9 3 3" xfId="1481" xr:uid="{00000000-0005-0000-0000-0000F3010000}"/>
    <cellStyle name="Comma 2 2 9 4" xfId="507" xr:uid="{00000000-0005-0000-0000-0000F4010000}"/>
    <cellStyle name="Comma 2 2 9 4 2" xfId="1690" xr:uid="{00000000-0005-0000-0000-0000F5010000}"/>
    <cellStyle name="Comma 2 2 9 5" xfId="941" xr:uid="{00000000-0005-0000-0000-0000F6010000}"/>
    <cellStyle name="Comma 2 2 9 5 2" xfId="2111" xr:uid="{00000000-0005-0000-0000-0000F7010000}"/>
    <cellStyle name="Comma 2 2 9 6" xfId="1275" xr:uid="{00000000-0005-0000-0000-0000F8010000}"/>
    <cellStyle name="Comma 2 20" xfId="4703" xr:uid="{42F2F753-DC95-4537-A71F-077B46F6715E}"/>
    <cellStyle name="Comma 2 3" xfId="14" xr:uid="{00000000-0005-0000-0000-0000F9010000}"/>
    <cellStyle name="Comma 2 3 10" xfId="108" xr:uid="{00000000-0005-0000-0000-0000FA010000}"/>
    <cellStyle name="Comma 2 3 10 2" xfId="208" xr:uid="{00000000-0005-0000-0000-0000FB010000}"/>
    <cellStyle name="Comma 2 3 10 2 2" xfId="419" xr:uid="{00000000-0005-0000-0000-0000FC010000}"/>
    <cellStyle name="Comma 2 3 10 2 2 2" xfId="835" xr:uid="{00000000-0005-0000-0000-0000FD010000}"/>
    <cellStyle name="Comma 2 3 10 2 2 2 2" xfId="2018" xr:uid="{00000000-0005-0000-0000-0000FE010000}"/>
    <cellStyle name="Comma 2 3 10 2 2 3" xfId="1603" xr:uid="{00000000-0005-0000-0000-0000FF010000}"/>
    <cellStyle name="Comma 2 3 10 2 3" xfId="629" xr:uid="{00000000-0005-0000-0000-000000020000}"/>
    <cellStyle name="Comma 2 3 10 2 3 2" xfId="1812" xr:uid="{00000000-0005-0000-0000-000001020000}"/>
    <cellStyle name="Comma 2 3 10 2 4" xfId="1063" xr:uid="{00000000-0005-0000-0000-000002020000}"/>
    <cellStyle name="Comma 2 3 10 2 4 2" xfId="2233" xr:uid="{00000000-0005-0000-0000-000003020000}"/>
    <cellStyle name="Comma 2 3 10 2 5" xfId="1397" xr:uid="{00000000-0005-0000-0000-000004020000}"/>
    <cellStyle name="Comma 2 3 10 3" xfId="319" xr:uid="{00000000-0005-0000-0000-000005020000}"/>
    <cellStyle name="Comma 2 3 10 3 2" xfId="735" xr:uid="{00000000-0005-0000-0000-000006020000}"/>
    <cellStyle name="Comma 2 3 10 3 2 2" xfId="1918" xr:uid="{00000000-0005-0000-0000-000007020000}"/>
    <cellStyle name="Comma 2 3 10 3 3" xfId="1503" xr:uid="{00000000-0005-0000-0000-000008020000}"/>
    <cellStyle name="Comma 2 3 10 4" xfId="529" xr:uid="{00000000-0005-0000-0000-000009020000}"/>
    <cellStyle name="Comma 2 3 10 4 2" xfId="1712" xr:uid="{00000000-0005-0000-0000-00000A020000}"/>
    <cellStyle name="Comma 2 3 10 5" xfId="963" xr:uid="{00000000-0005-0000-0000-00000B020000}"/>
    <cellStyle name="Comma 2 3 10 5 2" xfId="2133" xr:uid="{00000000-0005-0000-0000-00000C020000}"/>
    <cellStyle name="Comma 2 3 10 6" xfId="1297" xr:uid="{00000000-0005-0000-0000-00000D020000}"/>
    <cellStyle name="Comma 2 3 11" xfId="118" xr:uid="{00000000-0005-0000-0000-00000E020000}"/>
    <cellStyle name="Comma 2 3 11 2" xfId="329" xr:uid="{00000000-0005-0000-0000-00000F020000}"/>
    <cellStyle name="Comma 2 3 11 2 2" xfId="745" xr:uid="{00000000-0005-0000-0000-000010020000}"/>
    <cellStyle name="Comma 2 3 11 2 2 2" xfId="1928" xr:uid="{00000000-0005-0000-0000-000011020000}"/>
    <cellStyle name="Comma 2 3 11 2 3" xfId="1513" xr:uid="{00000000-0005-0000-0000-000012020000}"/>
    <cellStyle name="Comma 2 3 11 3" xfId="539" xr:uid="{00000000-0005-0000-0000-000013020000}"/>
    <cellStyle name="Comma 2 3 11 3 2" xfId="1722" xr:uid="{00000000-0005-0000-0000-000014020000}"/>
    <cellStyle name="Comma 2 3 11 4" xfId="973" xr:uid="{00000000-0005-0000-0000-000015020000}"/>
    <cellStyle name="Comma 2 3 11 4 2" xfId="2143" xr:uid="{00000000-0005-0000-0000-000016020000}"/>
    <cellStyle name="Comma 2 3 11 5" xfId="1307" xr:uid="{00000000-0005-0000-0000-000017020000}"/>
    <cellStyle name="Comma 2 3 12" xfId="229" xr:uid="{00000000-0005-0000-0000-000018020000}"/>
    <cellStyle name="Comma 2 3 12 2" xfId="645" xr:uid="{00000000-0005-0000-0000-000019020000}"/>
    <cellStyle name="Comma 2 3 12 2 2" xfId="1828" xr:uid="{00000000-0005-0000-0000-00001A020000}"/>
    <cellStyle name="Comma 2 3 12 3" xfId="1413" xr:uid="{00000000-0005-0000-0000-00001B020000}"/>
    <cellStyle name="Comma 2 3 13" xfId="439" xr:uid="{00000000-0005-0000-0000-00001C020000}"/>
    <cellStyle name="Comma 2 3 13 2" xfId="1622" xr:uid="{00000000-0005-0000-0000-00001D020000}"/>
    <cellStyle name="Comma 2 3 14" xfId="870" xr:uid="{00000000-0005-0000-0000-00001E020000}"/>
    <cellStyle name="Comma 2 3 14 2" xfId="2043" xr:uid="{00000000-0005-0000-0000-00001F020000}"/>
    <cellStyle name="Comma 2 3 15" xfId="1207" xr:uid="{00000000-0005-0000-0000-000020020000}"/>
    <cellStyle name="Comma 2 3 2" xfId="28" xr:uid="{00000000-0005-0000-0000-000021020000}"/>
    <cellStyle name="Comma 2 3 2 2" xfId="128" xr:uid="{00000000-0005-0000-0000-000022020000}"/>
    <cellStyle name="Comma 2 3 2 2 2" xfId="339" xr:uid="{00000000-0005-0000-0000-000023020000}"/>
    <cellStyle name="Comma 2 3 2 2 2 2" xfId="755" xr:uid="{00000000-0005-0000-0000-000024020000}"/>
    <cellStyle name="Comma 2 3 2 2 2 2 2" xfId="1938" xr:uid="{00000000-0005-0000-0000-000025020000}"/>
    <cellStyle name="Comma 2 3 2 2 2 3" xfId="1523" xr:uid="{00000000-0005-0000-0000-000026020000}"/>
    <cellStyle name="Comma 2 3 2 2 3" xfId="549" xr:uid="{00000000-0005-0000-0000-000027020000}"/>
    <cellStyle name="Comma 2 3 2 2 3 2" xfId="1732" xr:uid="{00000000-0005-0000-0000-000028020000}"/>
    <cellStyle name="Comma 2 3 2 2 4" xfId="983" xr:uid="{00000000-0005-0000-0000-000029020000}"/>
    <cellStyle name="Comma 2 3 2 2 4 2" xfId="2153" xr:uid="{00000000-0005-0000-0000-00002A020000}"/>
    <cellStyle name="Comma 2 3 2 2 5" xfId="1317" xr:uid="{00000000-0005-0000-0000-00002B020000}"/>
    <cellStyle name="Comma 2 3 2 3" xfId="239" xr:uid="{00000000-0005-0000-0000-00002C020000}"/>
    <cellStyle name="Comma 2 3 2 3 2" xfId="655" xr:uid="{00000000-0005-0000-0000-00002D020000}"/>
    <cellStyle name="Comma 2 3 2 3 2 2" xfId="1838" xr:uid="{00000000-0005-0000-0000-00002E020000}"/>
    <cellStyle name="Comma 2 3 2 3 3" xfId="1423" xr:uid="{00000000-0005-0000-0000-00002F020000}"/>
    <cellStyle name="Comma 2 3 2 4" xfId="449" xr:uid="{00000000-0005-0000-0000-000030020000}"/>
    <cellStyle name="Comma 2 3 2 4 2" xfId="1632" xr:uid="{00000000-0005-0000-0000-000031020000}"/>
    <cellStyle name="Comma 2 3 2 5" xfId="883" xr:uid="{00000000-0005-0000-0000-000032020000}"/>
    <cellStyle name="Comma 2 3 2 5 2" xfId="2053" xr:uid="{00000000-0005-0000-0000-000033020000}"/>
    <cellStyle name="Comma 2 3 2 6" xfId="1217" xr:uid="{00000000-0005-0000-0000-000034020000}"/>
    <cellStyle name="Comma 2 3 3" xfId="38" xr:uid="{00000000-0005-0000-0000-000035020000}"/>
    <cellStyle name="Comma 2 3 3 2" xfId="138" xr:uid="{00000000-0005-0000-0000-000036020000}"/>
    <cellStyle name="Comma 2 3 3 2 2" xfId="349" xr:uid="{00000000-0005-0000-0000-000037020000}"/>
    <cellStyle name="Comma 2 3 3 2 2 2" xfId="765" xr:uid="{00000000-0005-0000-0000-000038020000}"/>
    <cellStyle name="Comma 2 3 3 2 2 2 2" xfId="1948" xr:uid="{00000000-0005-0000-0000-000039020000}"/>
    <cellStyle name="Comma 2 3 3 2 2 3" xfId="1533" xr:uid="{00000000-0005-0000-0000-00003A020000}"/>
    <cellStyle name="Comma 2 3 3 2 3" xfId="559" xr:uid="{00000000-0005-0000-0000-00003B020000}"/>
    <cellStyle name="Comma 2 3 3 2 3 2" xfId="1742" xr:uid="{00000000-0005-0000-0000-00003C020000}"/>
    <cellStyle name="Comma 2 3 3 2 4" xfId="993" xr:uid="{00000000-0005-0000-0000-00003D020000}"/>
    <cellStyle name="Comma 2 3 3 2 4 2" xfId="2163" xr:uid="{00000000-0005-0000-0000-00003E020000}"/>
    <cellStyle name="Comma 2 3 3 2 5" xfId="1327" xr:uid="{00000000-0005-0000-0000-00003F020000}"/>
    <cellStyle name="Comma 2 3 3 3" xfId="249" xr:uid="{00000000-0005-0000-0000-000040020000}"/>
    <cellStyle name="Comma 2 3 3 3 2" xfId="665" xr:uid="{00000000-0005-0000-0000-000041020000}"/>
    <cellStyle name="Comma 2 3 3 3 2 2" xfId="1848" xr:uid="{00000000-0005-0000-0000-000042020000}"/>
    <cellStyle name="Comma 2 3 3 3 3" xfId="1433" xr:uid="{00000000-0005-0000-0000-000043020000}"/>
    <cellStyle name="Comma 2 3 3 4" xfId="459" xr:uid="{00000000-0005-0000-0000-000044020000}"/>
    <cellStyle name="Comma 2 3 3 4 2" xfId="1642" xr:uid="{00000000-0005-0000-0000-000045020000}"/>
    <cellStyle name="Comma 2 3 3 5" xfId="893" xr:uid="{00000000-0005-0000-0000-000046020000}"/>
    <cellStyle name="Comma 2 3 3 5 2" xfId="2063" xr:uid="{00000000-0005-0000-0000-000047020000}"/>
    <cellStyle name="Comma 2 3 3 6" xfId="1227" xr:uid="{00000000-0005-0000-0000-000048020000}"/>
    <cellStyle name="Comma 2 3 4" xfId="48" xr:uid="{00000000-0005-0000-0000-000049020000}"/>
    <cellStyle name="Comma 2 3 4 2" xfId="148" xr:uid="{00000000-0005-0000-0000-00004A020000}"/>
    <cellStyle name="Comma 2 3 4 2 2" xfId="359" xr:uid="{00000000-0005-0000-0000-00004B020000}"/>
    <cellStyle name="Comma 2 3 4 2 2 2" xfId="775" xr:uid="{00000000-0005-0000-0000-00004C020000}"/>
    <cellStyle name="Comma 2 3 4 2 2 2 2" xfId="1958" xr:uid="{00000000-0005-0000-0000-00004D020000}"/>
    <cellStyle name="Comma 2 3 4 2 2 3" xfId="1543" xr:uid="{00000000-0005-0000-0000-00004E020000}"/>
    <cellStyle name="Comma 2 3 4 2 3" xfId="569" xr:uid="{00000000-0005-0000-0000-00004F020000}"/>
    <cellStyle name="Comma 2 3 4 2 3 2" xfId="1752" xr:uid="{00000000-0005-0000-0000-000050020000}"/>
    <cellStyle name="Comma 2 3 4 2 4" xfId="1003" xr:uid="{00000000-0005-0000-0000-000051020000}"/>
    <cellStyle name="Comma 2 3 4 2 4 2" xfId="2173" xr:uid="{00000000-0005-0000-0000-000052020000}"/>
    <cellStyle name="Comma 2 3 4 2 5" xfId="1337" xr:uid="{00000000-0005-0000-0000-000053020000}"/>
    <cellStyle name="Comma 2 3 4 3" xfId="259" xr:uid="{00000000-0005-0000-0000-000054020000}"/>
    <cellStyle name="Comma 2 3 4 3 2" xfId="675" xr:uid="{00000000-0005-0000-0000-000055020000}"/>
    <cellStyle name="Comma 2 3 4 3 2 2" xfId="1858" xr:uid="{00000000-0005-0000-0000-000056020000}"/>
    <cellStyle name="Comma 2 3 4 3 3" xfId="1443" xr:uid="{00000000-0005-0000-0000-000057020000}"/>
    <cellStyle name="Comma 2 3 4 4" xfId="469" xr:uid="{00000000-0005-0000-0000-000058020000}"/>
    <cellStyle name="Comma 2 3 4 4 2" xfId="1652" xr:uid="{00000000-0005-0000-0000-000059020000}"/>
    <cellStyle name="Comma 2 3 4 5" xfId="903" xr:uid="{00000000-0005-0000-0000-00005A020000}"/>
    <cellStyle name="Comma 2 3 4 5 2" xfId="2073" xr:uid="{00000000-0005-0000-0000-00005B020000}"/>
    <cellStyle name="Comma 2 3 4 6" xfId="1237" xr:uid="{00000000-0005-0000-0000-00005C020000}"/>
    <cellStyle name="Comma 2 3 5" xfId="58" xr:uid="{00000000-0005-0000-0000-00005D020000}"/>
    <cellStyle name="Comma 2 3 5 2" xfId="158" xr:uid="{00000000-0005-0000-0000-00005E020000}"/>
    <cellStyle name="Comma 2 3 5 2 2" xfId="369" xr:uid="{00000000-0005-0000-0000-00005F020000}"/>
    <cellStyle name="Comma 2 3 5 2 2 2" xfId="785" xr:uid="{00000000-0005-0000-0000-000060020000}"/>
    <cellStyle name="Comma 2 3 5 2 2 2 2" xfId="1968" xr:uid="{00000000-0005-0000-0000-000061020000}"/>
    <cellStyle name="Comma 2 3 5 2 2 3" xfId="1553" xr:uid="{00000000-0005-0000-0000-000062020000}"/>
    <cellStyle name="Comma 2 3 5 2 3" xfId="579" xr:uid="{00000000-0005-0000-0000-000063020000}"/>
    <cellStyle name="Comma 2 3 5 2 3 2" xfId="1762" xr:uid="{00000000-0005-0000-0000-000064020000}"/>
    <cellStyle name="Comma 2 3 5 2 4" xfId="1013" xr:uid="{00000000-0005-0000-0000-000065020000}"/>
    <cellStyle name="Comma 2 3 5 2 4 2" xfId="2183" xr:uid="{00000000-0005-0000-0000-000066020000}"/>
    <cellStyle name="Comma 2 3 5 2 5" xfId="1347" xr:uid="{00000000-0005-0000-0000-000067020000}"/>
    <cellStyle name="Comma 2 3 5 3" xfId="269" xr:uid="{00000000-0005-0000-0000-000068020000}"/>
    <cellStyle name="Comma 2 3 5 3 2" xfId="685" xr:uid="{00000000-0005-0000-0000-000069020000}"/>
    <cellStyle name="Comma 2 3 5 3 2 2" xfId="1868" xr:uid="{00000000-0005-0000-0000-00006A020000}"/>
    <cellStyle name="Comma 2 3 5 3 3" xfId="1453" xr:uid="{00000000-0005-0000-0000-00006B020000}"/>
    <cellStyle name="Comma 2 3 5 4" xfId="479" xr:uid="{00000000-0005-0000-0000-00006C020000}"/>
    <cellStyle name="Comma 2 3 5 4 2" xfId="1662" xr:uid="{00000000-0005-0000-0000-00006D020000}"/>
    <cellStyle name="Comma 2 3 5 5" xfId="913" xr:uid="{00000000-0005-0000-0000-00006E020000}"/>
    <cellStyle name="Comma 2 3 5 5 2" xfId="2083" xr:uid="{00000000-0005-0000-0000-00006F020000}"/>
    <cellStyle name="Comma 2 3 5 6" xfId="1247" xr:uid="{00000000-0005-0000-0000-000070020000}"/>
    <cellStyle name="Comma 2 3 6" xfId="68" xr:uid="{00000000-0005-0000-0000-000071020000}"/>
    <cellStyle name="Comma 2 3 6 2" xfId="168" xr:uid="{00000000-0005-0000-0000-000072020000}"/>
    <cellStyle name="Comma 2 3 6 2 2" xfId="379" xr:uid="{00000000-0005-0000-0000-000073020000}"/>
    <cellStyle name="Comma 2 3 6 2 2 2" xfId="795" xr:uid="{00000000-0005-0000-0000-000074020000}"/>
    <cellStyle name="Comma 2 3 6 2 2 2 2" xfId="1978" xr:uid="{00000000-0005-0000-0000-000075020000}"/>
    <cellStyle name="Comma 2 3 6 2 2 3" xfId="1563" xr:uid="{00000000-0005-0000-0000-000076020000}"/>
    <cellStyle name="Comma 2 3 6 2 3" xfId="589" xr:uid="{00000000-0005-0000-0000-000077020000}"/>
    <cellStyle name="Comma 2 3 6 2 3 2" xfId="1772" xr:uid="{00000000-0005-0000-0000-000078020000}"/>
    <cellStyle name="Comma 2 3 6 2 4" xfId="1023" xr:uid="{00000000-0005-0000-0000-000079020000}"/>
    <cellStyle name="Comma 2 3 6 2 4 2" xfId="2193" xr:uid="{00000000-0005-0000-0000-00007A020000}"/>
    <cellStyle name="Comma 2 3 6 2 5" xfId="1357" xr:uid="{00000000-0005-0000-0000-00007B020000}"/>
    <cellStyle name="Comma 2 3 6 3" xfId="279" xr:uid="{00000000-0005-0000-0000-00007C020000}"/>
    <cellStyle name="Comma 2 3 6 3 2" xfId="695" xr:uid="{00000000-0005-0000-0000-00007D020000}"/>
    <cellStyle name="Comma 2 3 6 3 2 2" xfId="1878" xr:uid="{00000000-0005-0000-0000-00007E020000}"/>
    <cellStyle name="Comma 2 3 6 3 3" xfId="1463" xr:uid="{00000000-0005-0000-0000-00007F020000}"/>
    <cellStyle name="Comma 2 3 6 4" xfId="489" xr:uid="{00000000-0005-0000-0000-000080020000}"/>
    <cellStyle name="Comma 2 3 6 4 2" xfId="1672" xr:uid="{00000000-0005-0000-0000-000081020000}"/>
    <cellStyle name="Comma 2 3 6 5" xfId="923" xr:uid="{00000000-0005-0000-0000-000082020000}"/>
    <cellStyle name="Comma 2 3 6 5 2" xfId="2093" xr:uid="{00000000-0005-0000-0000-000083020000}"/>
    <cellStyle name="Comma 2 3 6 6" xfId="1257" xr:uid="{00000000-0005-0000-0000-000084020000}"/>
    <cellStyle name="Comma 2 3 7" xfId="78" xr:uid="{00000000-0005-0000-0000-000085020000}"/>
    <cellStyle name="Comma 2 3 7 2" xfId="178" xr:uid="{00000000-0005-0000-0000-000086020000}"/>
    <cellStyle name="Comma 2 3 7 2 2" xfId="389" xr:uid="{00000000-0005-0000-0000-000087020000}"/>
    <cellStyle name="Comma 2 3 7 2 2 2" xfId="805" xr:uid="{00000000-0005-0000-0000-000088020000}"/>
    <cellStyle name="Comma 2 3 7 2 2 2 2" xfId="1988" xr:uid="{00000000-0005-0000-0000-000089020000}"/>
    <cellStyle name="Comma 2 3 7 2 2 3" xfId="1573" xr:uid="{00000000-0005-0000-0000-00008A020000}"/>
    <cellStyle name="Comma 2 3 7 2 3" xfId="599" xr:uid="{00000000-0005-0000-0000-00008B020000}"/>
    <cellStyle name="Comma 2 3 7 2 3 2" xfId="1782" xr:uid="{00000000-0005-0000-0000-00008C020000}"/>
    <cellStyle name="Comma 2 3 7 2 4" xfId="1033" xr:uid="{00000000-0005-0000-0000-00008D020000}"/>
    <cellStyle name="Comma 2 3 7 2 4 2" xfId="2203" xr:uid="{00000000-0005-0000-0000-00008E020000}"/>
    <cellStyle name="Comma 2 3 7 2 5" xfId="1367" xr:uid="{00000000-0005-0000-0000-00008F020000}"/>
    <cellStyle name="Comma 2 3 7 3" xfId="289" xr:uid="{00000000-0005-0000-0000-000090020000}"/>
    <cellStyle name="Comma 2 3 7 3 2" xfId="705" xr:uid="{00000000-0005-0000-0000-000091020000}"/>
    <cellStyle name="Comma 2 3 7 3 2 2" xfId="1888" xr:uid="{00000000-0005-0000-0000-000092020000}"/>
    <cellStyle name="Comma 2 3 7 3 3" xfId="1473" xr:uid="{00000000-0005-0000-0000-000093020000}"/>
    <cellStyle name="Comma 2 3 7 4" xfId="499" xr:uid="{00000000-0005-0000-0000-000094020000}"/>
    <cellStyle name="Comma 2 3 7 4 2" xfId="1682" xr:uid="{00000000-0005-0000-0000-000095020000}"/>
    <cellStyle name="Comma 2 3 7 5" xfId="933" xr:uid="{00000000-0005-0000-0000-000096020000}"/>
    <cellStyle name="Comma 2 3 7 5 2" xfId="2103" xr:uid="{00000000-0005-0000-0000-000097020000}"/>
    <cellStyle name="Comma 2 3 7 6" xfId="1267" xr:uid="{00000000-0005-0000-0000-000098020000}"/>
    <cellStyle name="Comma 2 3 8" xfId="88" xr:uid="{00000000-0005-0000-0000-000099020000}"/>
    <cellStyle name="Comma 2 3 8 2" xfId="188" xr:uid="{00000000-0005-0000-0000-00009A020000}"/>
    <cellStyle name="Comma 2 3 8 2 2" xfId="399" xr:uid="{00000000-0005-0000-0000-00009B020000}"/>
    <cellStyle name="Comma 2 3 8 2 2 2" xfId="815" xr:uid="{00000000-0005-0000-0000-00009C020000}"/>
    <cellStyle name="Comma 2 3 8 2 2 2 2" xfId="1998" xr:uid="{00000000-0005-0000-0000-00009D020000}"/>
    <cellStyle name="Comma 2 3 8 2 2 3" xfId="1583" xr:uid="{00000000-0005-0000-0000-00009E020000}"/>
    <cellStyle name="Comma 2 3 8 2 3" xfId="609" xr:uid="{00000000-0005-0000-0000-00009F020000}"/>
    <cellStyle name="Comma 2 3 8 2 3 2" xfId="1792" xr:uid="{00000000-0005-0000-0000-0000A0020000}"/>
    <cellStyle name="Comma 2 3 8 2 4" xfId="1043" xr:uid="{00000000-0005-0000-0000-0000A1020000}"/>
    <cellStyle name="Comma 2 3 8 2 4 2" xfId="2213" xr:uid="{00000000-0005-0000-0000-0000A2020000}"/>
    <cellStyle name="Comma 2 3 8 2 5" xfId="1377" xr:uid="{00000000-0005-0000-0000-0000A3020000}"/>
    <cellStyle name="Comma 2 3 8 3" xfId="299" xr:uid="{00000000-0005-0000-0000-0000A4020000}"/>
    <cellStyle name="Comma 2 3 8 3 2" xfId="715" xr:uid="{00000000-0005-0000-0000-0000A5020000}"/>
    <cellStyle name="Comma 2 3 8 3 2 2" xfId="1898" xr:uid="{00000000-0005-0000-0000-0000A6020000}"/>
    <cellStyle name="Comma 2 3 8 3 3" xfId="1483" xr:uid="{00000000-0005-0000-0000-0000A7020000}"/>
    <cellStyle name="Comma 2 3 8 4" xfId="509" xr:uid="{00000000-0005-0000-0000-0000A8020000}"/>
    <cellStyle name="Comma 2 3 8 4 2" xfId="1692" xr:uid="{00000000-0005-0000-0000-0000A9020000}"/>
    <cellStyle name="Comma 2 3 8 5" xfId="943" xr:uid="{00000000-0005-0000-0000-0000AA020000}"/>
    <cellStyle name="Comma 2 3 8 5 2" xfId="2113" xr:uid="{00000000-0005-0000-0000-0000AB020000}"/>
    <cellStyle name="Comma 2 3 8 6" xfId="1277" xr:uid="{00000000-0005-0000-0000-0000AC020000}"/>
    <cellStyle name="Comma 2 3 9" xfId="98" xr:uid="{00000000-0005-0000-0000-0000AD020000}"/>
    <cellStyle name="Comma 2 3 9 2" xfId="198" xr:uid="{00000000-0005-0000-0000-0000AE020000}"/>
    <cellStyle name="Comma 2 3 9 2 2" xfId="409" xr:uid="{00000000-0005-0000-0000-0000AF020000}"/>
    <cellStyle name="Comma 2 3 9 2 2 2" xfId="825" xr:uid="{00000000-0005-0000-0000-0000B0020000}"/>
    <cellStyle name="Comma 2 3 9 2 2 2 2" xfId="2008" xr:uid="{00000000-0005-0000-0000-0000B1020000}"/>
    <cellStyle name="Comma 2 3 9 2 2 3" xfId="1593" xr:uid="{00000000-0005-0000-0000-0000B2020000}"/>
    <cellStyle name="Comma 2 3 9 2 3" xfId="619" xr:uid="{00000000-0005-0000-0000-0000B3020000}"/>
    <cellStyle name="Comma 2 3 9 2 3 2" xfId="1802" xr:uid="{00000000-0005-0000-0000-0000B4020000}"/>
    <cellStyle name="Comma 2 3 9 2 4" xfId="1053" xr:uid="{00000000-0005-0000-0000-0000B5020000}"/>
    <cellStyle name="Comma 2 3 9 2 4 2" xfId="2223" xr:uid="{00000000-0005-0000-0000-0000B6020000}"/>
    <cellStyle name="Comma 2 3 9 2 5" xfId="1387" xr:uid="{00000000-0005-0000-0000-0000B7020000}"/>
    <cellStyle name="Comma 2 3 9 3" xfId="309" xr:uid="{00000000-0005-0000-0000-0000B8020000}"/>
    <cellStyle name="Comma 2 3 9 3 2" xfId="725" xr:uid="{00000000-0005-0000-0000-0000B9020000}"/>
    <cellStyle name="Comma 2 3 9 3 2 2" xfId="1908" xr:uid="{00000000-0005-0000-0000-0000BA020000}"/>
    <cellStyle name="Comma 2 3 9 3 3" xfId="1493" xr:uid="{00000000-0005-0000-0000-0000BB020000}"/>
    <cellStyle name="Comma 2 3 9 4" xfId="519" xr:uid="{00000000-0005-0000-0000-0000BC020000}"/>
    <cellStyle name="Comma 2 3 9 4 2" xfId="1702" xr:uid="{00000000-0005-0000-0000-0000BD020000}"/>
    <cellStyle name="Comma 2 3 9 5" xfId="953" xr:uid="{00000000-0005-0000-0000-0000BE020000}"/>
    <cellStyle name="Comma 2 3 9 5 2" xfId="2123" xr:uid="{00000000-0005-0000-0000-0000BF020000}"/>
    <cellStyle name="Comma 2 3 9 6" xfId="1287" xr:uid="{00000000-0005-0000-0000-0000C0020000}"/>
    <cellStyle name="Comma 2 4" xfId="19" xr:uid="{00000000-0005-0000-0000-0000C1020000}"/>
    <cellStyle name="Comma 2 4 10" xfId="112" xr:uid="{00000000-0005-0000-0000-0000C2020000}"/>
    <cellStyle name="Comma 2 4 10 2" xfId="212" xr:uid="{00000000-0005-0000-0000-0000C3020000}"/>
    <cellStyle name="Comma 2 4 10 2 2" xfId="423" xr:uid="{00000000-0005-0000-0000-0000C4020000}"/>
    <cellStyle name="Comma 2 4 10 2 2 2" xfId="839" xr:uid="{00000000-0005-0000-0000-0000C5020000}"/>
    <cellStyle name="Comma 2 4 10 2 2 2 2" xfId="2022" xr:uid="{00000000-0005-0000-0000-0000C6020000}"/>
    <cellStyle name="Comma 2 4 10 2 2 3" xfId="1607" xr:uid="{00000000-0005-0000-0000-0000C7020000}"/>
    <cellStyle name="Comma 2 4 10 2 3" xfId="633" xr:uid="{00000000-0005-0000-0000-0000C8020000}"/>
    <cellStyle name="Comma 2 4 10 2 3 2" xfId="1816" xr:uid="{00000000-0005-0000-0000-0000C9020000}"/>
    <cellStyle name="Comma 2 4 10 2 4" xfId="1067" xr:uid="{00000000-0005-0000-0000-0000CA020000}"/>
    <cellStyle name="Comma 2 4 10 2 4 2" xfId="2237" xr:uid="{00000000-0005-0000-0000-0000CB020000}"/>
    <cellStyle name="Comma 2 4 10 2 5" xfId="1401" xr:uid="{00000000-0005-0000-0000-0000CC020000}"/>
    <cellStyle name="Comma 2 4 10 3" xfId="323" xr:uid="{00000000-0005-0000-0000-0000CD020000}"/>
    <cellStyle name="Comma 2 4 10 3 2" xfId="739" xr:uid="{00000000-0005-0000-0000-0000CE020000}"/>
    <cellStyle name="Comma 2 4 10 3 2 2" xfId="1922" xr:uid="{00000000-0005-0000-0000-0000CF020000}"/>
    <cellStyle name="Comma 2 4 10 3 3" xfId="1507" xr:uid="{00000000-0005-0000-0000-0000D0020000}"/>
    <cellStyle name="Comma 2 4 10 4" xfId="533" xr:uid="{00000000-0005-0000-0000-0000D1020000}"/>
    <cellStyle name="Comma 2 4 10 4 2" xfId="1716" xr:uid="{00000000-0005-0000-0000-0000D2020000}"/>
    <cellStyle name="Comma 2 4 10 5" xfId="967" xr:uid="{00000000-0005-0000-0000-0000D3020000}"/>
    <cellStyle name="Comma 2 4 10 5 2" xfId="2137" xr:uid="{00000000-0005-0000-0000-0000D4020000}"/>
    <cellStyle name="Comma 2 4 10 6" xfId="1301" xr:uid="{00000000-0005-0000-0000-0000D5020000}"/>
    <cellStyle name="Comma 2 4 11" xfId="122" xr:uid="{00000000-0005-0000-0000-0000D6020000}"/>
    <cellStyle name="Comma 2 4 11 2" xfId="333" xr:uid="{00000000-0005-0000-0000-0000D7020000}"/>
    <cellStyle name="Comma 2 4 11 2 2" xfId="749" xr:uid="{00000000-0005-0000-0000-0000D8020000}"/>
    <cellStyle name="Comma 2 4 11 2 2 2" xfId="1932" xr:uid="{00000000-0005-0000-0000-0000D9020000}"/>
    <cellStyle name="Comma 2 4 11 2 3" xfId="1517" xr:uid="{00000000-0005-0000-0000-0000DA020000}"/>
    <cellStyle name="Comma 2 4 11 3" xfId="543" xr:uid="{00000000-0005-0000-0000-0000DB020000}"/>
    <cellStyle name="Comma 2 4 11 3 2" xfId="1726" xr:uid="{00000000-0005-0000-0000-0000DC020000}"/>
    <cellStyle name="Comma 2 4 11 4" xfId="977" xr:uid="{00000000-0005-0000-0000-0000DD020000}"/>
    <cellStyle name="Comma 2 4 11 4 2" xfId="2147" xr:uid="{00000000-0005-0000-0000-0000DE020000}"/>
    <cellStyle name="Comma 2 4 11 5" xfId="1311" xr:uid="{00000000-0005-0000-0000-0000DF020000}"/>
    <cellStyle name="Comma 2 4 12" xfId="233" xr:uid="{00000000-0005-0000-0000-0000E0020000}"/>
    <cellStyle name="Comma 2 4 12 2" xfId="649" xr:uid="{00000000-0005-0000-0000-0000E1020000}"/>
    <cellStyle name="Comma 2 4 12 2 2" xfId="1832" xr:uid="{00000000-0005-0000-0000-0000E2020000}"/>
    <cellStyle name="Comma 2 4 12 3" xfId="1417" xr:uid="{00000000-0005-0000-0000-0000E3020000}"/>
    <cellStyle name="Comma 2 4 13" xfId="443" xr:uid="{00000000-0005-0000-0000-0000E4020000}"/>
    <cellStyle name="Comma 2 4 13 2" xfId="1626" xr:uid="{00000000-0005-0000-0000-0000E5020000}"/>
    <cellStyle name="Comma 2 4 14" xfId="875" xr:uid="{00000000-0005-0000-0000-0000E6020000}"/>
    <cellStyle name="Comma 2 4 14 2" xfId="2047" xr:uid="{00000000-0005-0000-0000-0000E7020000}"/>
    <cellStyle name="Comma 2 4 15" xfId="1211" xr:uid="{00000000-0005-0000-0000-0000E8020000}"/>
    <cellStyle name="Comma 2 4 2" xfId="32" xr:uid="{00000000-0005-0000-0000-0000E9020000}"/>
    <cellStyle name="Comma 2 4 2 2" xfId="132" xr:uid="{00000000-0005-0000-0000-0000EA020000}"/>
    <cellStyle name="Comma 2 4 2 2 2" xfId="343" xr:uid="{00000000-0005-0000-0000-0000EB020000}"/>
    <cellStyle name="Comma 2 4 2 2 2 2" xfId="759" xr:uid="{00000000-0005-0000-0000-0000EC020000}"/>
    <cellStyle name="Comma 2 4 2 2 2 2 2" xfId="1942" xr:uid="{00000000-0005-0000-0000-0000ED020000}"/>
    <cellStyle name="Comma 2 4 2 2 2 3" xfId="1527" xr:uid="{00000000-0005-0000-0000-0000EE020000}"/>
    <cellStyle name="Comma 2 4 2 2 3" xfId="553" xr:uid="{00000000-0005-0000-0000-0000EF020000}"/>
    <cellStyle name="Comma 2 4 2 2 3 2" xfId="1736" xr:uid="{00000000-0005-0000-0000-0000F0020000}"/>
    <cellStyle name="Comma 2 4 2 2 4" xfId="987" xr:uid="{00000000-0005-0000-0000-0000F1020000}"/>
    <cellStyle name="Comma 2 4 2 2 4 2" xfId="2157" xr:uid="{00000000-0005-0000-0000-0000F2020000}"/>
    <cellStyle name="Comma 2 4 2 2 5" xfId="1321" xr:uid="{00000000-0005-0000-0000-0000F3020000}"/>
    <cellStyle name="Comma 2 4 2 3" xfId="243" xr:uid="{00000000-0005-0000-0000-0000F4020000}"/>
    <cellStyle name="Comma 2 4 2 3 2" xfId="659" xr:uid="{00000000-0005-0000-0000-0000F5020000}"/>
    <cellStyle name="Comma 2 4 2 3 2 2" xfId="1842" xr:uid="{00000000-0005-0000-0000-0000F6020000}"/>
    <cellStyle name="Comma 2 4 2 3 3" xfId="1427" xr:uid="{00000000-0005-0000-0000-0000F7020000}"/>
    <cellStyle name="Comma 2 4 2 4" xfId="453" xr:uid="{00000000-0005-0000-0000-0000F8020000}"/>
    <cellStyle name="Comma 2 4 2 4 2" xfId="1636" xr:uid="{00000000-0005-0000-0000-0000F9020000}"/>
    <cellStyle name="Comma 2 4 2 5" xfId="887" xr:uid="{00000000-0005-0000-0000-0000FA020000}"/>
    <cellStyle name="Comma 2 4 2 5 2" xfId="2057" xr:uid="{00000000-0005-0000-0000-0000FB020000}"/>
    <cellStyle name="Comma 2 4 2 6" xfId="1221" xr:uid="{00000000-0005-0000-0000-0000FC020000}"/>
    <cellStyle name="Comma 2 4 3" xfId="42" xr:uid="{00000000-0005-0000-0000-0000FD020000}"/>
    <cellStyle name="Comma 2 4 3 2" xfId="142" xr:uid="{00000000-0005-0000-0000-0000FE020000}"/>
    <cellStyle name="Comma 2 4 3 2 2" xfId="353" xr:uid="{00000000-0005-0000-0000-0000FF020000}"/>
    <cellStyle name="Comma 2 4 3 2 2 2" xfId="769" xr:uid="{00000000-0005-0000-0000-000000030000}"/>
    <cellStyle name="Comma 2 4 3 2 2 2 2" xfId="1952" xr:uid="{00000000-0005-0000-0000-000001030000}"/>
    <cellStyle name="Comma 2 4 3 2 2 3" xfId="1537" xr:uid="{00000000-0005-0000-0000-000002030000}"/>
    <cellStyle name="Comma 2 4 3 2 3" xfId="563" xr:uid="{00000000-0005-0000-0000-000003030000}"/>
    <cellStyle name="Comma 2 4 3 2 3 2" xfId="1746" xr:uid="{00000000-0005-0000-0000-000004030000}"/>
    <cellStyle name="Comma 2 4 3 2 4" xfId="997" xr:uid="{00000000-0005-0000-0000-000005030000}"/>
    <cellStyle name="Comma 2 4 3 2 4 2" xfId="2167" xr:uid="{00000000-0005-0000-0000-000006030000}"/>
    <cellStyle name="Comma 2 4 3 2 5" xfId="1331" xr:uid="{00000000-0005-0000-0000-000007030000}"/>
    <cellStyle name="Comma 2 4 3 3" xfId="253" xr:uid="{00000000-0005-0000-0000-000008030000}"/>
    <cellStyle name="Comma 2 4 3 3 2" xfId="669" xr:uid="{00000000-0005-0000-0000-000009030000}"/>
    <cellStyle name="Comma 2 4 3 3 2 2" xfId="1852" xr:uid="{00000000-0005-0000-0000-00000A030000}"/>
    <cellStyle name="Comma 2 4 3 3 3" xfId="1437" xr:uid="{00000000-0005-0000-0000-00000B030000}"/>
    <cellStyle name="Comma 2 4 3 4" xfId="463" xr:uid="{00000000-0005-0000-0000-00000C030000}"/>
    <cellStyle name="Comma 2 4 3 4 2" xfId="1646" xr:uid="{00000000-0005-0000-0000-00000D030000}"/>
    <cellStyle name="Comma 2 4 3 5" xfId="897" xr:uid="{00000000-0005-0000-0000-00000E030000}"/>
    <cellStyle name="Comma 2 4 3 5 2" xfId="2067" xr:uid="{00000000-0005-0000-0000-00000F030000}"/>
    <cellStyle name="Comma 2 4 3 6" xfId="1231" xr:uid="{00000000-0005-0000-0000-000010030000}"/>
    <cellStyle name="Comma 2 4 4" xfId="52" xr:uid="{00000000-0005-0000-0000-000011030000}"/>
    <cellStyle name="Comma 2 4 4 2" xfId="152" xr:uid="{00000000-0005-0000-0000-000012030000}"/>
    <cellStyle name="Comma 2 4 4 2 2" xfId="363" xr:uid="{00000000-0005-0000-0000-000013030000}"/>
    <cellStyle name="Comma 2 4 4 2 2 2" xfId="779" xr:uid="{00000000-0005-0000-0000-000014030000}"/>
    <cellStyle name="Comma 2 4 4 2 2 2 2" xfId="1962" xr:uid="{00000000-0005-0000-0000-000015030000}"/>
    <cellStyle name="Comma 2 4 4 2 2 3" xfId="1547" xr:uid="{00000000-0005-0000-0000-000016030000}"/>
    <cellStyle name="Comma 2 4 4 2 3" xfId="573" xr:uid="{00000000-0005-0000-0000-000017030000}"/>
    <cellStyle name="Comma 2 4 4 2 3 2" xfId="1756" xr:uid="{00000000-0005-0000-0000-000018030000}"/>
    <cellStyle name="Comma 2 4 4 2 4" xfId="1007" xr:uid="{00000000-0005-0000-0000-000019030000}"/>
    <cellStyle name="Comma 2 4 4 2 4 2" xfId="2177" xr:uid="{00000000-0005-0000-0000-00001A030000}"/>
    <cellStyle name="Comma 2 4 4 2 5" xfId="1341" xr:uid="{00000000-0005-0000-0000-00001B030000}"/>
    <cellStyle name="Comma 2 4 4 3" xfId="263" xr:uid="{00000000-0005-0000-0000-00001C030000}"/>
    <cellStyle name="Comma 2 4 4 3 2" xfId="679" xr:uid="{00000000-0005-0000-0000-00001D030000}"/>
    <cellStyle name="Comma 2 4 4 3 2 2" xfId="1862" xr:uid="{00000000-0005-0000-0000-00001E030000}"/>
    <cellStyle name="Comma 2 4 4 3 3" xfId="1447" xr:uid="{00000000-0005-0000-0000-00001F030000}"/>
    <cellStyle name="Comma 2 4 4 4" xfId="473" xr:uid="{00000000-0005-0000-0000-000020030000}"/>
    <cellStyle name="Comma 2 4 4 4 2" xfId="1656" xr:uid="{00000000-0005-0000-0000-000021030000}"/>
    <cellStyle name="Comma 2 4 4 5" xfId="907" xr:uid="{00000000-0005-0000-0000-000022030000}"/>
    <cellStyle name="Comma 2 4 4 5 2" xfId="2077" xr:uid="{00000000-0005-0000-0000-000023030000}"/>
    <cellStyle name="Comma 2 4 4 6" xfId="1241" xr:uid="{00000000-0005-0000-0000-000024030000}"/>
    <cellStyle name="Comma 2 4 5" xfId="62" xr:uid="{00000000-0005-0000-0000-000025030000}"/>
    <cellStyle name="Comma 2 4 5 2" xfId="162" xr:uid="{00000000-0005-0000-0000-000026030000}"/>
    <cellStyle name="Comma 2 4 5 2 2" xfId="373" xr:uid="{00000000-0005-0000-0000-000027030000}"/>
    <cellStyle name="Comma 2 4 5 2 2 2" xfId="789" xr:uid="{00000000-0005-0000-0000-000028030000}"/>
    <cellStyle name="Comma 2 4 5 2 2 2 2" xfId="1972" xr:uid="{00000000-0005-0000-0000-000029030000}"/>
    <cellStyle name="Comma 2 4 5 2 2 3" xfId="1557" xr:uid="{00000000-0005-0000-0000-00002A030000}"/>
    <cellStyle name="Comma 2 4 5 2 3" xfId="583" xr:uid="{00000000-0005-0000-0000-00002B030000}"/>
    <cellStyle name="Comma 2 4 5 2 3 2" xfId="1766" xr:uid="{00000000-0005-0000-0000-00002C030000}"/>
    <cellStyle name="Comma 2 4 5 2 4" xfId="1017" xr:uid="{00000000-0005-0000-0000-00002D030000}"/>
    <cellStyle name="Comma 2 4 5 2 4 2" xfId="2187" xr:uid="{00000000-0005-0000-0000-00002E030000}"/>
    <cellStyle name="Comma 2 4 5 2 5" xfId="1351" xr:uid="{00000000-0005-0000-0000-00002F030000}"/>
    <cellStyle name="Comma 2 4 5 3" xfId="273" xr:uid="{00000000-0005-0000-0000-000030030000}"/>
    <cellStyle name="Comma 2 4 5 3 2" xfId="689" xr:uid="{00000000-0005-0000-0000-000031030000}"/>
    <cellStyle name="Comma 2 4 5 3 2 2" xfId="1872" xr:uid="{00000000-0005-0000-0000-000032030000}"/>
    <cellStyle name="Comma 2 4 5 3 3" xfId="1457" xr:uid="{00000000-0005-0000-0000-000033030000}"/>
    <cellStyle name="Comma 2 4 5 4" xfId="483" xr:uid="{00000000-0005-0000-0000-000034030000}"/>
    <cellStyle name="Comma 2 4 5 4 2" xfId="1666" xr:uid="{00000000-0005-0000-0000-000035030000}"/>
    <cellStyle name="Comma 2 4 5 5" xfId="917" xr:uid="{00000000-0005-0000-0000-000036030000}"/>
    <cellStyle name="Comma 2 4 5 5 2" xfId="2087" xr:uid="{00000000-0005-0000-0000-000037030000}"/>
    <cellStyle name="Comma 2 4 5 6" xfId="1251" xr:uid="{00000000-0005-0000-0000-000038030000}"/>
    <cellStyle name="Comma 2 4 6" xfId="72" xr:uid="{00000000-0005-0000-0000-000039030000}"/>
    <cellStyle name="Comma 2 4 6 2" xfId="172" xr:uid="{00000000-0005-0000-0000-00003A030000}"/>
    <cellStyle name="Comma 2 4 6 2 2" xfId="383" xr:uid="{00000000-0005-0000-0000-00003B030000}"/>
    <cellStyle name="Comma 2 4 6 2 2 2" xfId="799" xr:uid="{00000000-0005-0000-0000-00003C030000}"/>
    <cellStyle name="Comma 2 4 6 2 2 2 2" xfId="1982" xr:uid="{00000000-0005-0000-0000-00003D030000}"/>
    <cellStyle name="Comma 2 4 6 2 2 3" xfId="1567" xr:uid="{00000000-0005-0000-0000-00003E030000}"/>
    <cellStyle name="Comma 2 4 6 2 3" xfId="593" xr:uid="{00000000-0005-0000-0000-00003F030000}"/>
    <cellStyle name="Comma 2 4 6 2 3 2" xfId="1776" xr:uid="{00000000-0005-0000-0000-000040030000}"/>
    <cellStyle name="Comma 2 4 6 2 4" xfId="1027" xr:uid="{00000000-0005-0000-0000-000041030000}"/>
    <cellStyle name="Comma 2 4 6 2 4 2" xfId="2197" xr:uid="{00000000-0005-0000-0000-000042030000}"/>
    <cellStyle name="Comma 2 4 6 2 5" xfId="1361" xr:uid="{00000000-0005-0000-0000-000043030000}"/>
    <cellStyle name="Comma 2 4 6 3" xfId="283" xr:uid="{00000000-0005-0000-0000-000044030000}"/>
    <cellStyle name="Comma 2 4 6 3 2" xfId="699" xr:uid="{00000000-0005-0000-0000-000045030000}"/>
    <cellStyle name="Comma 2 4 6 3 2 2" xfId="1882" xr:uid="{00000000-0005-0000-0000-000046030000}"/>
    <cellStyle name="Comma 2 4 6 3 3" xfId="1467" xr:uid="{00000000-0005-0000-0000-000047030000}"/>
    <cellStyle name="Comma 2 4 6 4" xfId="493" xr:uid="{00000000-0005-0000-0000-000048030000}"/>
    <cellStyle name="Comma 2 4 6 4 2" xfId="1676" xr:uid="{00000000-0005-0000-0000-000049030000}"/>
    <cellStyle name="Comma 2 4 6 5" xfId="927" xr:uid="{00000000-0005-0000-0000-00004A030000}"/>
    <cellStyle name="Comma 2 4 6 5 2" xfId="2097" xr:uid="{00000000-0005-0000-0000-00004B030000}"/>
    <cellStyle name="Comma 2 4 6 6" xfId="1261" xr:uid="{00000000-0005-0000-0000-00004C030000}"/>
    <cellStyle name="Comma 2 4 7" xfId="82" xr:uid="{00000000-0005-0000-0000-00004D030000}"/>
    <cellStyle name="Comma 2 4 7 2" xfId="182" xr:uid="{00000000-0005-0000-0000-00004E030000}"/>
    <cellStyle name="Comma 2 4 7 2 2" xfId="393" xr:uid="{00000000-0005-0000-0000-00004F030000}"/>
    <cellStyle name="Comma 2 4 7 2 2 2" xfId="809" xr:uid="{00000000-0005-0000-0000-000050030000}"/>
    <cellStyle name="Comma 2 4 7 2 2 2 2" xfId="1992" xr:uid="{00000000-0005-0000-0000-000051030000}"/>
    <cellStyle name="Comma 2 4 7 2 2 3" xfId="1577" xr:uid="{00000000-0005-0000-0000-000052030000}"/>
    <cellStyle name="Comma 2 4 7 2 3" xfId="603" xr:uid="{00000000-0005-0000-0000-000053030000}"/>
    <cellStyle name="Comma 2 4 7 2 3 2" xfId="1786" xr:uid="{00000000-0005-0000-0000-000054030000}"/>
    <cellStyle name="Comma 2 4 7 2 4" xfId="1037" xr:uid="{00000000-0005-0000-0000-000055030000}"/>
    <cellStyle name="Comma 2 4 7 2 4 2" xfId="2207" xr:uid="{00000000-0005-0000-0000-000056030000}"/>
    <cellStyle name="Comma 2 4 7 2 5" xfId="1371" xr:uid="{00000000-0005-0000-0000-000057030000}"/>
    <cellStyle name="Comma 2 4 7 3" xfId="293" xr:uid="{00000000-0005-0000-0000-000058030000}"/>
    <cellStyle name="Comma 2 4 7 3 2" xfId="709" xr:uid="{00000000-0005-0000-0000-000059030000}"/>
    <cellStyle name="Comma 2 4 7 3 2 2" xfId="1892" xr:uid="{00000000-0005-0000-0000-00005A030000}"/>
    <cellStyle name="Comma 2 4 7 3 3" xfId="1477" xr:uid="{00000000-0005-0000-0000-00005B030000}"/>
    <cellStyle name="Comma 2 4 7 4" xfId="503" xr:uid="{00000000-0005-0000-0000-00005C030000}"/>
    <cellStyle name="Comma 2 4 7 4 2" xfId="1686" xr:uid="{00000000-0005-0000-0000-00005D030000}"/>
    <cellStyle name="Comma 2 4 7 5" xfId="937" xr:uid="{00000000-0005-0000-0000-00005E030000}"/>
    <cellStyle name="Comma 2 4 7 5 2" xfId="2107" xr:uid="{00000000-0005-0000-0000-00005F030000}"/>
    <cellStyle name="Comma 2 4 7 6" xfId="1271" xr:uid="{00000000-0005-0000-0000-000060030000}"/>
    <cellStyle name="Comma 2 4 8" xfId="92" xr:uid="{00000000-0005-0000-0000-000061030000}"/>
    <cellStyle name="Comma 2 4 8 2" xfId="192" xr:uid="{00000000-0005-0000-0000-000062030000}"/>
    <cellStyle name="Comma 2 4 8 2 2" xfId="403" xr:uid="{00000000-0005-0000-0000-000063030000}"/>
    <cellStyle name="Comma 2 4 8 2 2 2" xfId="819" xr:uid="{00000000-0005-0000-0000-000064030000}"/>
    <cellStyle name="Comma 2 4 8 2 2 2 2" xfId="2002" xr:uid="{00000000-0005-0000-0000-000065030000}"/>
    <cellStyle name="Comma 2 4 8 2 2 3" xfId="1587" xr:uid="{00000000-0005-0000-0000-000066030000}"/>
    <cellStyle name="Comma 2 4 8 2 3" xfId="613" xr:uid="{00000000-0005-0000-0000-000067030000}"/>
    <cellStyle name="Comma 2 4 8 2 3 2" xfId="1796" xr:uid="{00000000-0005-0000-0000-000068030000}"/>
    <cellStyle name="Comma 2 4 8 2 4" xfId="1047" xr:uid="{00000000-0005-0000-0000-000069030000}"/>
    <cellStyle name="Comma 2 4 8 2 4 2" xfId="2217" xr:uid="{00000000-0005-0000-0000-00006A030000}"/>
    <cellStyle name="Comma 2 4 8 2 5" xfId="1381" xr:uid="{00000000-0005-0000-0000-00006B030000}"/>
    <cellStyle name="Comma 2 4 8 3" xfId="303" xr:uid="{00000000-0005-0000-0000-00006C030000}"/>
    <cellStyle name="Comma 2 4 8 3 2" xfId="719" xr:uid="{00000000-0005-0000-0000-00006D030000}"/>
    <cellStyle name="Comma 2 4 8 3 2 2" xfId="1902" xr:uid="{00000000-0005-0000-0000-00006E030000}"/>
    <cellStyle name="Comma 2 4 8 3 3" xfId="1487" xr:uid="{00000000-0005-0000-0000-00006F030000}"/>
    <cellStyle name="Comma 2 4 8 4" xfId="513" xr:uid="{00000000-0005-0000-0000-000070030000}"/>
    <cellStyle name="Comma 2 4 8 4 2" xfId="1696" xr:uid="{00000000-0005-0000-0000-000071030000}"/>
    <cellStyle name="Comma 2 4 8 5" xfId="947" xr:uid="{00000000-0005-0000-0000-000072030000}"/>
    <cellStyle name="Comma 2 4 8 5 2" xfId="2117" xr:uid="{00000000-0005-0000-0000-000073030000}"/>
    <cellStyle name="Comma 2 4 8 6" xfId="1281" xr:uid="{00000000-0005-0000-0000-000074030000}"/>
    <cellStyle name="Comma 2 4 9" xfId="102" xr:uid="{00000000-0005-0000-0000-000075030000}"/>
    <cellStyle name="Comma 2 4 9 2" xfId="202" xr:uid="{00000000-0005-0000-0000-000076030000}"/>
    <cellStyle name="Comma 2 4 9 2 2" xfId="413" xr:uid="{00000000-0005-0000-0000-000077030000}"/>
    <cellStyle name="Comma 2 4 9 2 2 2" xfId="829" xr:uid="{00000000-0005-0000-0000-000078030000}"/>
    <cellStyle name="Comma 2 4 9 2 2 2 2" xfId="2012" xr:uid="{00000000-0005-0000-0000-000079030000}"/>
    <cellStyle name="Comma 2 4 9 2 2 3" xfId="1597" xr:uid="{00000000-0005-0000-0000-00007A030000}"/>
    <cellStyle name="Comma 2 4 9 2 3" xfId="623" xr:uid="{00000000-0005-0000-0000-00007B030000}"/>
    <cellStyle name="Comma 2 4 9 2 3 2" xfId="1806" xr:uid="{00000000-0005-0000-0000-00007C030000}"/>
    <cellStyle name="Comma 2 4 9 2 4" xfId="1057" xr:uid="{00000000-0005-0000-0000-00007D030000}"/>
    <cellStyle name="Comma 2 4 9 2 4 2" xfId="2227" xr:uid="{00000000-0005-0000-0000-00007E030000}"/>
    <cellStyle name="Comma 2 4 9 2 5" xfId="1391" xr:uid="{00000000-0005-0000-0000-00007F030000}"/>
    <cellStyle name="Comma 2 4 9 3" xfId="313" xr:uid="{00000000-0005-0000-0000-000080030000}"/>
    <cellStyle name="Comma 2 4 9 3 2" xfId="729" xr:uid="{00000000-0005-0000-0000-000081030000}"/>
    <cellStyle name="Comma 2 4 9 3 2 2" xfId="1912" xr:uid="{00000000-0005-0000-0000-000082030000}"/>
    <cellStyle name="Comma 2 4 9 3 3" xfId="1497" xr:uid="{00000000-0005-0000-0000-000083030000}"/>
    <cellStyle name="Comma 2 4 9 4" xfId="523" xr:uid="{00000000-0005-0000-0000-000084030000}"/>
    <cellStyle name="Comma 2 4 9 4 2" xfId="1706" xr:uid="{00000000-0005-0000-0000-000085030000}"/>
    <cellStyle name="Comma 2 4 9 5" xfId="957" xr:uid="{00000000-0005-0000-0000-000086030000}"/>
    <cellStyle name="Comma 2 4 9 5 2" xfId="2127" xr:uid="{00000000-0005-0000-0000-000087030000}"/>
    <cellStyle name="Comma 2 4 9 6" xfId="1291" xr:uid="{00000000-0005-0000-0000-000088030000}"/>
    <cellStyle name="Comma 2 5" xfId="24" xr:uid="{00000000-0005-0000-0000-000089030000}"/>
    <cellStyle name="Comma 2 5 2" xfId="124" xr:uid="{00000000-0005-0000-0000-00008A030000}"/>
    <cellStyle name="Comma 2 5 2 2" xfId="335" xr:uid="{00000000-0005-0000-0000-00008B030000}"/>
    <cellStyle name="Comma 2 5 2 2 2" xfId="751" xr:uid="{00000000-0005-0000-0000-00008C030000}"/>
    <cellStyle name="Comma 2 5 2 2 2 2" xfId="1934" xr:uid="{00000000-0005-0000-0000-00008D030000}"/>
    <cellStyle name="Comma 2 5 2 2 3" xfId="1519" xr:uid="{00000000-0005-0000-0000-00008E030000}"/>
    <cellStyle name="Comma 2 5 2 3" xfId="545" xr:uid="{00000000-0005-0000-0000-00008F030000}"/>
    <cellStyle name="Comma 2 5 2 3 2" xfId="1728" xr:uid="{00000000-0005-0000-0000-000090030000}"/>
    <cellStyle name="Comma 2 5 2 4" xfId="979" xr:uid="{00000000-0005-0000-0000-000091030000}"/>
    <cellStyle name="Comma 2 5 2 4 2" xfId="2149" xr:uid="{00000000-0005-0000-0000-000092030000}"/>
    <cellStyle name="Comma 2 5 2 5" xfId="1313" xr:uid="{00000000-0005-0000-0000-000093030000}"/>
    <cellStyle name="Comma 2 5 3" xfId="235" xr:uid="{00000000-0005-0000-0000-000094030000}"/>
    <cellStyle name="Comma 2 5 3 2" xfId="651" xr:uid="{00000000-0005-0000-0000-000095030000}"/>
    <cellStyle name="Comma 2 5 3 2 2" xfId="1834" xr:uid="{00000000-0005-0000-0000-000096030000}"/>
    <cellStyle name="Comma 2 5 3 3" xfId="1419" xr:uid="{00000000-0005-0000-0000-000097030000}"/>
    <cellStyle name="Comma 2 5 4" xfId="445" xr:uid="{00000000-0005-0000-0000-000098030000}"/>
    <cellStyle name="Comma 2 5 4 2" xfId="1628" xr:uid="{00000000-0005-0000-0000-000099030000}"/>
    <cellStyle name="Comma 2 5 5" xfId="879" xr:uid="{00000000-0005-0000-0000-00009A030000}"/>
    <cellStyle name="Comma 2 5 5 2" xfId="2049" xr:uid="{00000000-0005-0000-0000-00009B030000}"/>
    <cellStyle name="Comma 2 5 6" xfId="1213" xr:uid="{00000000-0005-0000-0000-00009C030000}"/>
    <cellStyle name="Comma 2 6" xfId="34" xr:uid="{00000000-0005-0000-0000-00009D030000}"/>
    <cellStyle name="Comma 2 6 2" xfId="134" xr:uid="{00000000-0005-0000-0000-00009E030000}"/>
    <cellStyle name="Comma 2 6 2 2" xfId="345" xr:uid="{00000000-0005-0000-0000-00009F030000}"/>
    <cellStyle name="Comma 2 6 2 2 2" xfId="761" xr:uid="{00000000-0005-0000-0000-0000A0030000}"/>
    <cellStyle name="Comma 2 6 2 2 2 2" xfId="1944" xr:uid="{00000000-0005-0000-0000-0000A1030000}"/>
    <cellStyle name="Comma 2 6 2 2 3" xfId="1529" xr:uid="{00000000-0005-0000-0000-0000A2030000}"/>
    <cellStyle name="Comma 2 6 2 3" xfId="555" xr:uid="{00000000-0005-0000-0000-0000A3030000}"/>
    <cellStyle name="Comma 2 6 2 3 2" xfId="1738" xr:uid="{00000000-0005-0000-0000-0000A4030000}"/>
    <cellStyle name="Comma 2 6 2 4" xfId="989" xr:uid="{00000000-0005-0000-0000-0000A5030000}"/>
    <cellStyle name="Comma 2 6 2 4 2" xfId="2159" xr:uid="{00000000-0005-0000-0000-0000A6030000}"/>
    <cellStyle name="Comma 2 6 2 5" xfId="1323" xr:uid="{00000000-0005-0000-0000-0000A7030000}"/>
    <cellStyle name="Comma 2 6 3" xfId="245" xr:uid="{00000000-0005-0000-0000-0000A8030000}"/>
    <cellStyle name="Comma 2 6 3 2" xfId="661" xr:uid="{00000000-0005-0000-0000-0000A9030000}"/>
    <cellStyle name="Comma 2 6 3 2 2" xfId="1844" xr:uid="{00000000-0005-0000-0000-0000AA030000}"/>
    <cellStyle name="Comma 2 6 3 3" xfId="1429" xr:uid="{00000000-0005-0000-0000-0000AB030000}"/>
    <cellStyle name="Comma 2 6 4" xfId="455" xr:uid="{00000000-0005-0000-0000-0000AC030000}"/>
    <cellStyle name="Comma 2 6 4 2" xfId="1638" xr:uid="{00000000-0005-0000-0000-0000AD030000}"/>
    <cellStyle name="Comma 2 6 5" xfId="889" xr:uid="{00000000-0005-0000-0000-0000AE030000}"/>
    <cellStyle name="Comma 2 6 5 2" xfId="2059" xr:uid="{00000000-0005-0000-0000-0000AF030000}"/>
    <cellStyle name="Comma 2 6 6" xfId="1223" xr:uid="{00000000-0005-0000-0000-0000B0030000}"/>
    <cellStyle name="Comma 2 7" xfId="44" xr:uid="{00000000-0005-0000-0000-0000B1030000}"/>
    <cellStyle name="Comma 2 7 2" xfId="144" xr:uid="{00000000-0005-0000-0000-0000B2030000}"/>
    <cellStyle name="Comma 2 7 2 2" xfId="355" xr:uid="{00000000-0005-0000-0000-0000B3030000}"/>
    <cellStyle name="Comma 2 7 2 2 2" xfId="771" xr:uid="{00000000-0005-0000-0000-0000B4030000}"/>
    <cellStyle name="Comma 2 7 2 2 2 2" xfId="1954" xr:uid="{00000000-0005-0000-0000-0000B5030000}"/>
    <cellStyle name="Comma 2 7 2 2 3" xfId="1539" xr:uid="{00000000-0005-0000-0000-0000B6030000}"/>
    <cellStyle name="Comma 2 7 2 3" xfId="565" xr:uid="{00000000-0005-0000-0000-0000B7030000}"/>
    <cellStyle name="Comma 2 7 2 3 2" xfId="1748" xr:uid="{00000000-0005-0000-0000-0000B8030000}"/>
    <cellStyle name="Comma 2 7 2 4" xfId="999" xr:uid="{00000000-0005-0000-0000-0000B9030000}"/>
    <cellStyle name="Comma 2 7 2 4 2" xfId="2169" xr:uid="{00000000-0005-0000-0000-0000BA030000}"/>
    <cellStyle name="Comma 2 7 2 5" xfId="1333" xr:uid="{00000000-0005-0000-0000-0000BB030000}"/>
    <cellStyle name="Comma 2 7 3" xfId="255" xr:uid="{00000000-0005-0000-0000-0000BC030000}"/>
    <cellStyle name="Comma 2 7 3 2" xfId="671" xr:uid="{00000000-0005-0000-0000-0000BD030000}"/>
    <cellStyle name="Comma 2 7 3 2 2" xfId="1854" xr:uid="{00000000-0005-0000-0000-0000BE030000}"/>
    <cellStyle name="Comma 2 7 3 3" xfId="1439" xr:uid="{00000000-0005-0000-0000-0000BF030000}"/>
    <cellStyle name="Comma 2 7 4" xfId="465" xr:uid="{00000000-0005-0000-0000-0000C0030000}"/>
    <cellStyle name="Comma 2 7 4 2" xfId="1648" xr:uid="{00000000-0005-0000-0000-0000C1030000}"/>
    <cellStyle name="Comma 2 7 5" xfId="899" xr:uid="{00000000-0005-0000-0000-0000C2030000}"/>
    <cellStyle name="Comma 2 7 5 2" xfId="2069" xr:uid="{00000000-0005-0000-0000-0000C3030000}"/>
    <cellStyle name="Comma 2 7 6" xfId="1233" xr:uid="{00000000-0005-0000-0000-0000C4030000}"/>
    <cellStyle name="Comma 2 8" xfId="54" xr:uid="{00000000-0005-0000-0000-0000C5030000}"/>
    <cellStyle name="Comma 2 8 2" xfId="154" xr:uid="{00000000-0005-0000-0000-0000C6030000}"/>
    <cellStyle name="Comma 2 8 2 2" xfId="365" xr:uid="{00000000-0005-0000-0000-0000C7030000}"/>
    <cellStyle name="Comma 2 8 2 2 2" xfId="781" xr:uid="{00000000-0005-0000-0000-0000C8030000}"/>
    <cellStyle name="Comma 2 8 2 2 2 2" xfId="1964" xr:uid="{00000000-0005-0000-0000-0000C9030000}"/>
    <cellStyle name="Comma 2 8 2 2 3" xfId="1549" xr:uid="{00000000-0005-0000-0000-0000CA030000}"/>
    <cellStyle name="Comma 2 8 2 3" xfId="575" xr:uid="{00000000-0005-0000-0000-0000CB030000}"/>
    <cellStyle name="Comma 2 8 2 3 2" xfId="1758" xr:uid="{00000000-0005-0000-0000-0000CC030000}"/>
    <cellStyle name="Comma 2 8 2 4" xfId="1009" xr:uid="{00000000-0005-0000-0000-0000CD030000}"/>
    <cellStyle name="Comma 2 8 2 4 2" xfId="2179" xr:uid="{00000000-0005-0000-0000-0000CE030000}"/>
    <cellStyle name="Comma 2 8 2 5" xfId="1343" xr:uid="{00000000-0005-0000-0000-0000CF030000}"/>
    <cellStyle name="Comma 2 8 3" xfId="265" xr:uid="{00000000-0005-0000-0000-0000D0030000}"/>
    <cellStyle name="Comma 2 8 3 2" xfId="681" xr:uid="{00000000-0005-0000-0000-0000D1030000}"/>
    <cellStyle name="Comma 2 8 3 2 2" xfId="1864" xr:uid="{00000000-0005-0000-0000-0000D2030000}"/>
    <cellStyle name="Comma 2 8 3 3" xfId="1449" xr:uid="{00000000-0005-0000-0000-0000D3030000}"/>
    <cellStyle name="Comma 2 8 4" xfId="475" xr:uid="{00000000-0005-0000-0000-0000D4030000}"/>
    <cellStyle name="Comma 2 8 4 2" xfId="1658" xr:uid="{00000000-0005-0000-0000-0000D5030000}"/>
    <cellStyle name="Comma 2 8 5" xfId="909" xr:uid="{00000000-0005-0000-0000-0000D6030000}"/>
    <cellStyle name="Comma 2 8 5 2" xfId="2079" xr:uid="{00000000-0005-0000-0000-0000D7030000}"/>
    <cellStyle name="Comma 2 8 6" xfId="1243" xr:uid="{00000000-0005-0000-0000-0000D8030000}"/>
    <cellStyle name="Comma 2 9" xfId="64" xr:uid="{00000000-0005-0000-0000-0000D9030000}"/>
    <cellStyle name="Comma 2 9 2" xfId="164" xr:uid="{00000000-0005-0000-0000-0000DA030000}"/>
    <cellStyle name="Comma 2 9 2 2" xfId="375" xr:uid="{00000000-0005-0000-0000-0000DB030000}"/>
    <cellStyle name="Comma 2 9 2 2 2" xfId="791" xr:uid="{00000000-0005-0000-0000-0000DC030000}"/>
    <cellStyle name="Comma 2 9 2 2 2 2" xfId="1974" xr:uid="{00000000-0005-0000-0000-0000DD030000}"/>
    <cellStyle name="Comma 2 9 2 2 3" xfId="1559" xr:uid="{00000000-0005-0000-0000-0000DE030000}"/>
    <cellStyle name="Comma 2 9 2 3" xfId="585" xr:uid="{00000000-0005-0000-0000-0000DF030000}"/>
    <cellStyle name="Comma 2 9 2 3 2" xfId="1768" xr:uid="{00000000-0005-0000-0000-0000E0030000}"/>
    <cellStyle name="Comma 2 9 2 4" xfId="1019" xr:uid="{00000000-0005-0000-0000-0000E1030000}"/>
    <cellStyle name="Comma 2 9 2 4 2" xfId="2189" xr:uid="{00000000-0005-0000-0000-0000E2030000}"/>
    <cellStyle name="Comma 2 9 2 5" xfId="1353" xr:uid="{00000000-0005-0000-0000-0000E3030000}"/>
    <cellStyle name="Comma 2 9 3" xfId="275" xr:uid="{00000000-0005-0000-0000-0000E4030000}"/>
    <cellStyle name="Comma 2 9 3 2" xfId="691" xr:uid="{00000000-0005-0000-0000-0000E5030000}"/>
    <cellStyle name="Comma 2 9 3 2 2" xfId="1874" xr:uid="{00000000-0005-0000-0000-0000E6030000}"/>
    <cellStyle name="Comma 2 9 3 3" xfId="1459" xr:uid="{00000000-0005-0000-0000-0000E7030000}"/>
    <cellStyle name="Comma 2 9 4" xfId="485" xr:uid="{00000000-0005-0000-0000-0000E8030000}"/>
    <cellStyle name="Comma 2 9 4 2" xfId="1668" xr:uid="{00000000-0005-0000-0000-0000E9030000}"/>
    <cellStyle name="Comma 2 9 5" xfId="919" xr:uid="{00000000-0005-0000-0000-0000EA030000}"/>
    <cellStyle name="Comma 2 9 5 2" xfId="2089" xr:uid="{00000000-0005-0000-0000-0000EB030000}"/>
    <cellStyle name="Comma 2 9 6" xfId="1253" xr:uid="{00000000-0005-0000-0000-0000EC030000}"/>
    <cellStyle name="Comma 3" xfId="223" xr:uid="{00000000-0005-0000-0000-0000ED030000}"/>
    <cellStyle name="Comma 3 2" xfId="429" xr:uid="{00000000-0005-0000-0000-0000EE030000}"/>
    <cellStyle name="Comma 3 2 2" xfId="845" xr:uid="{00000000-0005-0000-0000-0000EF030000}"/>
    <cellStyle name="Comma 3 2 2 2" xfId="2028" xr:uid="{00000000-0005-0000-0000-0000F0030000}"/>
    <cellStyle name="Comma 3 2 2 2 2" xfId="4481" xr:uid="{00000000-0005-0000-0000-0000F1030000}"/>
    <cellStyle name="Comma 3 2 2 2 3" xfId="3309" xr:uid="{00000000-0005-0000-0000-0000F2030000}"/>
    <cellStyle name="Comma 3 2 2 3" xfId="3845" xr:uid="{00000000-0005-0000-0000-0000F3030000}"/>
    <cellStyle name="Comma 3 2 2 4" xfId="2673" xr:uid="{00000000-0005-0000-0000-0000F4030000}"/>
    <cellStyle name="Comma 3 2 3" xfId="1184" xr:uid="{00000000-0005-0000-0000-0000F5030000}"/>
    <cellStyle name="Comma 3 2 3 2" xfId="2350" xr:uid="{00000000-0005-0000-0000-0000F6030000}"/>
    <cellStyle name="Comma 3 2 3 2 2" xfId="4697" xr:uid="{00000000-0005-0000-0000-0000F7030000}"/>
    <cellStyle name="Comma 3 2 3 2 3" xfId="3525" xr:uid="{00000000-0005-0000-0000-0000F8030000}"/>
    <cellStyle name="Comma 3 2 3 3" xfId="4061" xr:uid="{00000000-0005-0000-0000-0000F9030000}"/>
    <cellStyle name="Comma 3 2 3 4" xfId="2889" xr:uid="{00000000-0005-0000-0000-0000FA030000}"/>
    <cellStyle name="Comma 3 2 4" xfId="1613" xr:uid="{00000000-0005-0000-0000-0000FB030000}"/>
    <cellStyle name="Comma 3 2 4 2" xfId="4271" xr:uid="{00000000-0005-0000-0000-0000FC030000}"/>
    <cellStyle name="Comma 3 2 4 3" xfId="3099" xr:uid="{00000000-0005-0000-0000-0000FD030000}"/>
    <cellStyle name="Comma 3 2 5" xfId="3635" xr:uid="{00000000-0005-0000-0000-0000FE030000}"/>
    <cellStyle name="Comma 3 2 6" xfId="2463" xr:uid="{00000000-0005-0000-0000-0000FF030000}"/>
    <cellStyle name="Comma 3 3" xfId="639" xr:uid="{00000000-0005-0000-0000-000000040000}"/>
    <cellStyle name="Comma 3 3 2" xfId="1822" xr:uid="{00000000-0005-0000-0000-000001040000}"/>
    <cellStyle name="Comma 3 3 2 2" xfId="4377" xr:uid="{00000000-0005-0000-0000-000002040000}"/>
    <cellStyle name="Comma 3 3 2 3" xfId="3205" xr:uid="{00000000-0005-0000-0000-000003040000}"/>
    <cellStyle name="Comma 3 3 3" xfId="3741" xr:uid="{00000000-0005-0000-0000-000004040000}"/>
    <cellStyle name="Comma 3 3 4" xfId="2569" xr:uid="{00000000-0005-0000-0000-000005040000}"/>
    <cellStyle name="Comma 3 4" xfId="1074" xr:uid="{00000000-0005-0000-0000-000006040000}"/>
    <cellStyle name="Comma 3 4 2" xfId="2243" xr:uid="{00000000-0005-0000-0000-000007040000}"/>
    <cellStyle name="Comma 3 4 2 2" xfId="4590" xr:uid="{00000000-0005-0000-0000-000008040000}"/>
    <cellStyle name="Comma 3 4 2 3" xfId="3418" xr:uid="{00000000-0005-0000-0000-000009040000}"/>
    <cellStyle name="Comma 3 4 3" xfId="3954" xr:uid="{00000000-0005-0000-0000-00000A040000}"/>
    <cellStyle name="Comma 3 4 4" xfId="2782" xr:uid="{00000000-0005-0000-0000-00000B040000}"/>
    <cellStyle name="Comma 3 5" xfId="1407" xr:uid="{00000000-0005-0000-0000-00000C040000}"/>
    <cellStyle name="Comma 3 5 2" xfId="4167" xr:uid="{00000000-0005-0000-0000-00000D040000}"/>
    <cellStyle name="Comma 3 5 3" xfId="2995" xr:uid="{00000000-0005-0000-0000-00000E040000}"/>
    <cellStyle name="Comma 3 6" xfId="3531" xr:uid="{00000000-0005-0000-0000-00000F040000}"/>
    <cellStyle name="Comma 3 7" xfId="2359" xr:uid="{00000000-0005-0000-0000-000010040000}"/>
    <cellStyle name="Comma 4" xfId="224" xr:uid="{00000000-0005-0000-0000-000011040000}"/>
    <cellStyle name="Comma 4 2" xfId="640" xr:uid="{00000000-0005-0000-0000-000012040000}"/>
    <cellStyle name="Comma 4 2 2" xfId="1823" xr:uid="{00000000-0005-0000-0000-000013040000}"/>
    <cellStyle name="Comma 4 2 2 2" xfId="4378" xr:uid="{00000000-0005-0000-0000-000014040000}"/>
    <cellStyle name="Comma 4 2 2 3" xfId="3206" xr:uid="{00000000-0005-0000-0000-000015040000}"/>
    <cellStyle name="Comma 4 2 3" xfId="3742" xr:uid="{00000000-0005-0000-0000-000016040000}"/>
    <cellStyle name="Comma 4 2 4" xfId="2570" xr:uid="{00000000-0005-0000-0000-000017040000}"/>
    <cellStyle name="Comma 4 3" xfId="1408" xr:uid="{00000000-0005-0000-0000-000018040000}"/>
    <cellStyle name="Comma 4 3 2" xfId="4168" xr:uid="{00000000-0005-0000-0000-000019040000}"/>
    <cellStyle name="Comma 4 3 3" xfId="2996" xr:uid="{00000000-0005-0000-0000-00001A040000}"/>
    <cellStyle name="Comma 4 4" xfId="3532" xr:uid="{00000000-0005-0000-0000-00001B040000}"/>
    <cellStyle name="Comma 4 5" xfId="2360" xr:uid="{00000000-0005-0000-0000-00001C040000}"/>
    <cellStyle name="Currency" xfId="2" builtinId="4"/>
    <cellStyle name="Currency 2" xfId="5" xr:uid="{00000000-0005-0000-0000-00001D040000}"/>
    <cellStyle name="Currency 2 10" xfId="75" xr:uid="{00000000-0005-0000-0000-00001E040000}"/>
    <cellStyle name="Currency 2 10 2" xfId="175" xr:uid="{00000000-0005-0000-0000-00001F040000}"/>
    <cellStyle name="Currency 2 10 2 2" xfId="386" xr:uid="{00000000-0005-0000-0000-000020040000}"/>
    <cellStyle name="Currency 2 10 2 2 2" xfId="802" xr:uid="{00000000-0005-0000-0000-000021040000}"/>
    <cellStyle name="Currency 2 10 2 2 2 2" xfId="1985" xr:uid="{00000000-0005-0000-0000-000022040000}"/>
    <cellStyle name="Currency 2 10 2 2 2 2 2" xfId="4459" xr:uid="{00000000-0005-0000-0000-000023040000}"/>
    <cellStyle name="Currency 2 10 2 2 2 2 3" xfId="3287" xr:uid="{00000000-0005-0000-0000-000024040000}"/>
    <cellStyle name="Currency 2 10 2 2 2 3" xfId="3823" xr:uid="{00000000-0005-0000-0000-000025040000}"/>
    <cellStyle name="Currency 2 10 2 2 2 4" xfId="2651" xr:uid="{00000000-0005-0000-0000-000026040000}"/>
    <cellStyle name="Currency 2 10 2 2 3" xfId="1161" xr:uid="{00000000-0005-0000-0000-000027040000}"/>
    <cellStyle name="Currency 2 10 2 2 3 2" xfId="2328" xr:uid="{00000000-0005-0000-0000-000028040000}"/>
    <cellStyle name="Currency 2 10 2 2 3 2 2" xfId="4675" xr:uid="{00000000-0005-0000-0000-000029040000}"/>
    <cellStyle name="Currency 2 10 2 2 3 2 3" xfId="3503" xr:uid="{00000000-0005-0000-0000-00002A040000}"/>
    <cellStyle name="Currency 2 10 2 2 3 3" xfId="4039" xr:uid="{00000000-0005-0000-0000-00002B040000}"/>
    <cellStyle name="Currency 2 10 2 2 3 4" xfId="2867" xr:uid="{00000000-0005-0000-0000-00002C040000}"/>
    <cellStyle name="Currency 2 10 2 2 4" xfId="1570" xr:uid="{00000000-0005-0000-0000-00002D040000}"/>
    <cellStyle name="Currency 2 10 2 2 4 2" xfId="4249" xr:uid="{00000000-0005-0000-0000-00002E040000}"/>
    <cellStyle name="Currency 2 10 2 2 4 3" xfId="3077" xr:uid="{00000000-0005-0000-0000-00002F040000}"/>
    <cellStyle name="Currency 2 10 2 2 5" xfId="3613" xr:uid="{00000000-0005-0000-0000-000030040000}"/>
    <cellStyle name="Currency 2 10 2 2 6" xfId="2441" xr:uid="{00000000-0005-0000-0000-000031040000}"/>
    <cellStyle name="Currency 2 10 2 3" xfId="596" xr:uid="{00000000-0005-0000-0000-000032040000}"/>
    <cellStyle name="Currency 2 10 2 3 2" xfId="1779" xr:uid="{00000000-0005-0000-0000-000033040000}"/>
    <cellStyle name="Currency 2 10 2 3 2 2" xfId="4355" xr:uid="{00000000-0005-0000-0000-000034040000}"/>
    <cellStyle name="Currency 2 10 2 3 2 3" xfId="3183" xr:uid="{00000000-0005-0000-0000-000035040000}"/>
    <cellStyle name="Currency 2 10 2 3 3" xfId="3719" xr:uid="{00000000-0005-0000-0000-000036040000}"/>
    <cellStyle name="Currency 2 10 2 3 4" xfId="2547" xr:uid="{00000000-0005-0000-0000-000037040000}"/>
    <cellStyle name="Currency 2 10 2 4" xfId="1030" xr:uid="{00000000-0005-0000-0000-000038040000}"/>
    <cellStyle name="Currency 2 10 2 4 2" xfId="2200" xr:uid="{00000000-0005-0000-0000-000039040000}"/>
    <cellStyle name="Currency 2 10 2 4 2 2" xfId="4568" xr:uid="{00000000-0005-0000-0000-00003A040000}"/>
    <cellStyle name="Currency 2 10 2 4 2 3" xfId="3396" xr:uid="{00000000-0005-0000-0000-00003B040000}"/>
    <cellStyle name="Currency 2 10 2 4 3" xfId="3932" xr:uid="{00000000-0005-0000-0000-00003C040000}"/>
    <cellStyle name="Currency 2 10 2 4 4" xfId="2760" xr:uid="{00000000-0005-0000-0000-00003D040000}"/>
    <cellStyle name="Currency 2 10 2 5" xfId="1364" xr:uid="{00000000-0005-0000-0000-00003E040000}"/>
    <cellStyle name="Currency 2 10 2 5 2" xfId="4145" xr:uid="{00000000-0005-0000-0000-00003F040000}"/>
    <cellStyle name="Currency 2 10 2 5 3" xfId="2973" xr:uid="{00000000-0005-0000-0000-000040040000}"/>
    <cellStyle name="Currency 2 10 3" xfId="286" xr:uid="{00000000-0005-0000-0000-000041040000}"/>
    <cellStyle name="Currency 2 10 3 2" xfId="702" xr:uid="{00000000-0005-0000-0000-000042040000}"/>
    <cellStyle name="Currency 2 10 3 2 2" xfId="1885" xr:uid="{00000000-0005-0000-0000-000043040000}"/>
    <cellStyle name="Currency 2 10 3 2 2 2" xfId="4409" xr:uid="{00000000-0005-0000-0000-000044040000}"/>
    <cellStyle name="Currency 2 10 3 2 2 3" xfId="3237" xr:uid="{00000000-0005-0000-0000-000045040000}"/>
    <cellStyle name="Currency 2 10 3 2 3" xfId="3773" xr:uid="{00000000-0005-0000-0000-000046040000}"/>
    <cellStyle name="Currency 2 10 3 2 4" xfId="2601" xr:uid="{00000000-0005-0000-0000-000047040000}"/>
    <cellStyle name="Currency 2 10 3 3" xfId="1111" xr:uid="{00000000-0005-0000-0000-000048040000}"/>
    <cellStyle name="Currency 2 10 3 3 2" xfId="2278" xr:uid="{00000000-0005-0000-0000-000049040000}"/>
    <cellStyle name="Currency 2 10 3 3 2 2" xfId="4625" xr:uid="{00000000-0005-0000-0000-00004A040000}"/>
    <cellStyle name="Currency 2 10 3 3 2 3" xfId="3453" xr:uid="{00000000-0005-0000-0000-00004B040000}"/>
    <cellStyle name="Currency 2 10 3 3 3" xfId="3989" xr:uid="{00000000-0005-0000-0000-00004C040000}"/>
    <cellStyle name="Currency 2 10 3 3 4" xfId="2817" xr:uid="{00000000-0005-0000-0000-00004D040000}"/>
    <cellStyle name="Currency 2 10 3 4" xfId="1470" xr:uid="{00000000-0005-0000-0000-00004E040000}"/>
    <cellStyle name="Currency 2 10 3 4 2" xfId="4199" xr:uid="{00000000-0005-0000-0000-00004F040000}"/>
    <cellStyle name="Currency 2 10 3 4 3" xfId="3027" xr:uid="{00000000-0005-0000-0000-000050040000}"/>
    <cellStyle name="Currency 2 10 3 5" xfId="3563" xr:uid="{00000000-0005-0000-0000-000051040000}"/>
    <cellStyle name="Currency 2 10 3 6" xfId="2391" xr:uid="{00000000-0005-0000-0000-000052040000}"/>
    <cellStyle name="Currency 2 10 4" xfId="496" xr:uid="{00000000-0005-0000-0000-000053040000}"/>
    <cellStyle name="Currency 2 10 4 2" xfId="1679" xr:uid="{00000000-0005-0000-0000-000054040000}"/>
    <cellStyle name="Currency 2 10 4 2 2" xfId="4305" xr:uid="{00000000-0005-0000-0000-000055040000}"/>
    <cellStyle name="Currency 2 10 4 2 3" xfId="3133" xr:uid="{00000000-0005-0000-0000-000056040000}"/>
    <cellStyle name="Currency 2 10 4 3" xfId="3669" xr:uid="{00000000-0005-0000-0000-000057040000}"/>
    <cellStyle name="Currency 2 10 4 4" xfId="2497" xr:uid="{00000000-0005-0000-0000-000058040000}"/>
    <cellStyle name="Currency 2 10 5" xfId="930" xr:uid="{00000000-0005-0000-0000-000059040000}"/>
    <cellStyle name="Currency 2 10 5 2" xfId="2100" xr:uid="{00000000-0005-0000-0000-00005A040000}"/>
    <cellStyle name="Currency 2 10 5 2 2" xfId="4518" xr:uid="{00000000-0005-0000-0000-00005B040000}"/>
    <cellStyle name="Currency 2 10 5 2 3" xfId="3346" xr:uid="{00000000-0005-0000-0000-00005C040000}"/>
    <cellStyle name="Currency 2 10 5 3" xfId="3882" xr:uid="{00000000-0005-0000-0000-00005D040000}"/>
    <cellStyle name="Currency 2 10 5 4" xfId="2710" xr:uid="{00000000-0005-0000-0000-00005E040000}"/>
    <cellStyle name="Currency 2 10 6" xfId="1264" xr:uid="{00000000-0005-0000-0000-00005F040000}"/>
    <cellStyle name="Currency 2 10 6 2" xfId="4095" xr:uid="{00000000-0005-0000-0000-000060040000}"/>
    <cellStyle name="Currency 2 10 6 3" xfId="2923" xr:uid="{00000000-0005-0000-0000-000061040000}"/>
    <cellStyle name="Currency 2 11" xfId="85" xr:uid="{00000000-0005-0000-0000-000062040000}"/>
    <cellStyle name="Currency 2 11 2" xfId="185" xr:uid="{00000000-0005-0000-0000-000063040000}"/>
    <cellStyle name="Currency 2 11 2 2" xfId="396" xr:uid="{00000000-0005-0000-0000-000064040000}"/>
    <cellStyle name="Currency 2 11 2 2 2" xfId="812" xr:uid="{00000000-0005-0000-0000-000065040000}"/>
    <cellStyle name="Currency 2 11 2 2 2 2" xfId="1995" xr:uid="{00000000-0005-0000-0000-000066040000}"/>
    <cellStyle name="Currency 2 11 2 2 2 2 2" xfId="4464" xr:uid="{00000000-0005-0000-0000-000067040000}"/>
    <cellStyle name="Currency 2 11 2 2 2 2 3" xfId="3292" xr:uid="{00000000-0005-0000-0000-000068040000}"/>
    <cellStyle name="Currency 2 11 2 2 2 3" xfId="3828" xr:uid="{00000000-0005-0000-0000-000069040000}"/>
    <cellStyle name="Currency 2 11 2 2 2 4" xfId="2656" xr:uid="{00000000-0005-0000-0000-00006A040000}"/>
    <cellStyle name="Currency 2 11 2 2 3" xfId="1166" xr:uid="{00000000-0005-0000-0000-00006B040000}"/>
    <cellStyle name="Currency 2 11 2 2 3 2" xfId="2333" xr:uid="{00000000-0005-0000-0000-00006C040000}"/>
    <cellStyle name="Currency 2 11 2 2 3 2 2" xfId="4680" xr:uid="{00000000-0005-0000-0000-00006D040000}"/>
    <cellStyle name="Currency 2 11 2 2 3 2 3" xfId="3508" xr:uid="{00000000-0005-0000-0000-00006E040000}"/>
    <cellStyle name="Currency 2 11 2 2 3 3" xfId="4044" xr:uid="{00000000-0005-0000-0000-00006F040000}"/>
    <cellStyle name="Currency 2 11 2 2 3 4" xfId="2872" xr:uid="{00000000-0005-0000-0000-000070040000}"/>
    <cellStyle name="Currency 2 11 2 2 4" xfId="1580" xr:uid="{00000000-0005-0000-0000-000071040000}"/>
    <cellStyle name="Currency 2 11 2 2 4 2" xfId="4254" xr:uid="{00000000-0005-0000-0000-000072040000}"/>
    <cellStyle name="Currency 2 11 2 2 4 3" xfId="3082" xr:uid="{00000000-0005-0000-0000-000073040000}"/>
    <cellStyle name="Currency 2 11 2 2 5" xfId="3618" xr:uid="{00000000-0005-0000-0000-000074040000}"/>
    <cellStyle name="Currency 2 11 2 2 6" xfId="2446" xr:uid="{00000000-0005-0000-0000-000075040000}"/>
    <cellStyle name="Currency 2 11 2 3" xfId="606" xr:uid="{00000000-0005-0000-0000-000076040000}"/>
    <cellStyle name="Currency 2 11 2 3 2" xfId="1789" xr:uid="{00000000-0005-0000-0000-000077040000}"/>
    <cellStyle name="Currency 2 11 2 3 2 2" xfId="4360" xr:uid="{00000000-0005-0000-0000-000078040000}"/>
    <cellStyle name="Currency 2 11 2 3 2 3" xfId="3188" xr:uid="{00000000-0005-0000-0000-000079040000}"/>
    <cellStyle name="Currency 2 11 2 3 3" xfId="3724" xr:uid="{00000000-0005-0000-0000-00007A040000}"/>
    <cellStyle name="Currency 2 11 2 3 4" xfId="2552" xr:uid="{00000000-0005-0000-0000-00007B040000}"/>
    <cellStyle name="Currency 2 11 2 4" xfId="1040" xr:uid="{00000000-0005-0000-0000-00007C040000}"/>
    <cellStyle name="Currency 2 11 2 4 2" xfId="2210" xr:uid="{00000000-0005-0000-0000-00007D040000}"/>
    <cellStyle name="Currency 2 11 2 4 2 2" xfId="4573" xr:uid="{00000000-0005-0000-0000-00007E040000}"/>
    <cellStyle name="Currency 2 11 2 4 2 3" xfId="3401" xr:uid="{00000000-0005-0000-0000-00007F040000}"/>
    <cellStyle name="Currency 2 11 2 4 3" xfId="3937" xr:uid="{00000000-0005-0000-0000-000080040000}"/>
    <cellStyle name="Currency 2 11 2 4 4" xfId="2765" xr:uid="{00000000-0005-0000-0000-000081040000}"/>
    <cellStyle name="Currency 2 11 2 5" xfId="1374" xr:uid="{00000000-0005-0000-0000-000082040000}"/>
    <cellStyle name="Currency 2 11 2 5 2" xfId="4150" xr:uid="{00000000-0005-0000-0000-000083040000}"/>
    <cellStyle name="Currency 2 11 2 5 3" xfId="2978" xr:uid="{00000000-0005-0000-0000-000084040000}"/>
    <cellStyle name="Currency 2 11 3" xfId="296" xr:uid="{00000000-0005-0000-0000-000085040000}"/>
    <cellStyle name="Currency 2 11 3 2" xfId="712" xr:uid="{00000000-0005-0000-0000-000086040000}"/>
    <cellStyle name="Currency 2 11 3 2 2" xfId="1895" xr:uid="{00000000-0005-0000-0000-000087040000}"/>
    <cellStyle name="Currency 2 11 3 2 2 2" xfId="4414" xr:uid="{00000000-0005-0000-0000-000088040000}"/>
    <cellStyle name="Currency 2 11 3 2 2 3" xfId="3242" xr:uid="{00000000-0005-0000-0000-000089040000}"/>
    <cellStyle name="Currency 2 11 3 2 3" xfId="3778" xr:uid="{00000000-0005-0000-0000-00008A040000}"/>
    <cellStyle name="Currency 2 11 3 2 4" xfId="2606" xr:uid="{00000000-0005-0000-0000-00008B040000}"/>
    <cellStyle name="Currency 2 11 3 3" xfId="1116" xr:uid="{00000000-0005-0000-0000-00008C040000}"/>
    <cellStyle name="Currency 2 11 3 3 2" xfId="2283" xr:uid="{00000000-0005-0000-0000-00008D040000}"/>
    <cellStyle name="Currency 2 11 3 3 2 2" xfId="4630" xr:uid="{00000000-0005-0000-0000-00008E040000}"/>
    <cellStyle name="Currency 2 11 3 3 2 3" xfId="3458" xr:uid="{00000000-0005-0000-0000-00008F040000}"/>
    <cellStyle name="Currency 2 11 3 3 3" xfId="3994" xr:uid="{00000000-0005-0000-0000-000090040000}"/>
    <cellStyle name="Currency 2 11 3 3 4" xfId="2822" xr:uid="{00000000-0005-0000-0000-000091040000}"/>
    <cellStyle name="Currency 2 11 3 4" xfId="1480" xr:uid="{00000000-0005-0000-0000-000092040000}"/>
    <cellStyle name="Currency 2 11 3 4 2" xfId="4204" xr:uid="{00000000-0005-0000-0000-000093040000}"/>
    <cellStyle name="Currency 2 11 3 4 3" xfId="3032" xr:uid="{00000000-0005-0000-0000-000094040000}"/>
    <cellStyle name="Currency 2 11 3 5" xfId="3568" xr:uid="{00000000-0005-0000-0000-000095040000}"/>
    <cellStyle name="Currency 2 11 3 6" xfId="2396" xr:uid="{00000000-0005-0000-0000-000096040000}"/>
    <cellStyle name="Currency 2 11 4" xfId="506" xr:uid="{00000000-0005-0000-0000-000097040000}"/>
    <cellStyle name="Currency 2 11 4 2" xfId="1689" xr:uid="{00000000-0005-0000-0000-000098040000}"/>
    <cellStyle name="Currency 2 11 4 2 2" xfId="4310" xr:uid="{00000000-0005-0000-0000-000099040000}"/>
    <cellStyle name="Currency 2 11 4 2 3" xfId="3138" xr:uid="{00000000-0005-0000-0000-00009A040000}"/>
    <cellStyle name="Currency 2 11 4 3" xfId="3674" xr:uid="{00000000-0005-0000-0000-00009B040000}"/>
    <cellStyle name="Currency 2 11 4 4" xfId="2502" xr:uid="{00000000-0005-0000-0000-00009C040000}"/>
    <cellStyle name="Currency 2 11 5" xfId="940" xr:uid="{00000000-0005-0000-0000-00009D040000}"/>
    <cellStyle name="Currency 2 11 5 2" xfId="2110" xr:uid="{00000000-0005-0000-0000-00009E040000}"/>
    <cellStyle name="Currency 2 11 5 2 2" xfId="4523" xr:uid="{00000000-0005-0000-0000-00009F040000}"/>
    <cellStyle name="Currency 2 11 5 2 3" xfId="3351" xr:uid="{00000000-0005-0000-0000-0000A0040000}"/>
    <cellStyle name="Currency 2 11 5 3" xfId="3887" xr:uid="{00000000-0005-0000-0000-0000A1040000}"/>
    <cellStyle name="Currency 2 11 5 4" xfId="2715" xr:uid="{00000000-0005-0000-0000-0000A2040000}"/>
    <cellStyle name="Currency 2 11 6" xfId="1274" xr:uid="{00000000-0005-0000-0000-0000A3040000}"/>
    <cellStyle name="Currency 2 11 6 2" xfId="4100" xr:uid="{00000000-0005-0000-0000-0000A4040000}"/>
    <cellStyle name="Currency 2 11 6 3" xfId="2928" xr:uid="{00000000-0005-0000-0000-0000A5040000}"/>
    <cellStyle name="Currency 2 12" xfId="95" xr:uid="{00000000-0005-0000-0000-0000A6040000}"/>
    <cellStyle name="Currency 2 12 2" xfId="195" xr:uid="{00000000-0005-0000-0000-0000A7040000}"/>
    <cellStyle name="Currency 2 12 2 2" xfId="406" xr:uid="{00000000-0005-0000-0000-0000A8040000}"/>
    <cellStyle name="Currency 2 12 2 2 2" xfId="822" xr:uid="{00000000-0005-0000-0000-0000A9040000}"/>
    <cellStyle name="Currency 2 12 2 2 2 2" xfId="2005" xr:uid="{00000000-0005-0000-0000-0000AA040000}"/>
    <cellStyle name="Currency 2 12 2 2 2 2 2" xfId="4469" xr:uid="{00000000-0005-0000-0000-0000AB040000}"/>
    <cellStyle name="Currency 2 12 2 2 2 2 3" xfId="3297" xr:uid="{00000000-0005-0000-0000-0000AC040000}"/>
    <cellStyle name="Currency 2 12 2 2 2 3" xfId="3833" xr:uid="{00000000-0005-0000-0000-0000AD040000}"/>
    <cellStyle name="Currency 2 12 2 2 2 4" xfId="2661" xr:uid="{00000000-0005-0000-0000-0000AE040000}"/>
    <cellStyle name="Currency 2 12 2 2 3" xfId="1171" xr:uid="{00000000-0005-0000-0000-0000AF040000}"/>
    <cellStyle name="Currency 2 12 2 2 3 2" xfId="2338" xr:uid="{00000000-0005-0000-0000-0000B0040000}"/>
    <cellStyle name="Currency 2 12 2 2 3 2 2" xfId="4685" xr:uid="{00000000-0005-0000-0000-0000B1040000}"/>
    <cellStyle name="Currency 2 12 2 2 3 2 3" xfId="3513" xr:uid="{00000000-0005-0000-0000-0000B2040000}"/>
    <cellStyle name="Currency 2 12 2 2 3 3" xfId="4049" xr:uid="{00000000-0005-0000-0000-0000B3040000}"/>
    <cellStyle name="Currency 2 12 2 2 3 4" xfId="2877" xr:uid="{00000000-0005-0000-0000-0000B4040000}"/>
    <cellStyle name="Currency 2 12 2 2 4" xfId="1590" xr:uid="{00000000-0005-0000-0000-0000B5040000}"/>
    <cellStyle name="Currency 2 12 2 2 4 2" xfId="4259" xr:uid="{00000000-0005-0000-0000-0000B6040000}"/>
    <cellStyle name="Currency 2 12 2 2 4 3" xfId="3087" xr:uid="{00000000-0005-0000-0000-0000B7040000}"/>
    <cellStyle name="Currency 2 12 2 2 5" xfId="3623" xr:uid="{00000000-0005-0000-0000-0000B8040000}"/>
    <cellStyle name="Currency 2 12 2 2 6" xfId="2451" xr:uid="{00000000-0005-0000-0000-0000B9040000}"/>
    <cellStyle name="Currency 2 12 2 3" xfId="616" xr:uid="{00000000-0005-0000-0000-0000BA040000}"/>
    <cellStyle name="Currency 2 12 2 3 2" xfId="1799" xr:uid="{00000000-0005-0000-0000-0000BB040000}"/>
    <cellStyle name="Currency 2 12 2 3 2 2" xfId="4365" xr:uid="{00000000-0005-0000-0000-0000BC040000}"/>
    <cellStyle name="Currency 2 12 2 3 2 3" xfId="3193" xr:uid="{00000000-0005-0000-0000-0000BD040000}"/>
    <cellStyle name="Currency 2 12 2 3 3" xfId="3729" xr:uid="{00000000-0005-0000-0000-0000BE040000}"/>
    <cellStyle name="Currency 2 12 2 3 4" xfId="2557" xr:uid="{00000000-0005-0000-0000-0000BF040000}"/>
    <cellStyle name="Currency 2 12 2 4" xfId="1050" xr:uid="{00000000-0005-0000-0000-0000C0040000}"/>
    <cellStyle name="Currency 2 12 2 4 2" xfId="2220" xr:uid="{00000000-0005-0000-0000-0000C1040000}"/>
    <cellStyle name="Currency 2 12 2 4 2 2" xfId="4578" xr:uid="{00000000-0005-0000-0000-0000C2040000}"/>
    <cellStyle name="Currency 2 12 2 4 2 3" xfId="3406" xr:uid="{00000000-0005-0000-0000-0000C3040000}"/>
    <cellStyle name="Currency 2 12 2 4 3" xfId="3942" xr:uid="{00000000-0005-0000-0000-0000C4040000}"/>
    <cellStyle name="Currency 2 12 2 4 4" xfId="2770" xr:uid="{00000000-0005-0000-0000-0000C5040000}"/>
    <cellStyle name="Currency 2 12 2 5" xfId="1384" xr:uid="{00000000-0005-0000-0000-0000C6040000}"/>
    <cellStyle name="Currency 2 12 2 5 2" xfId="4155" xr:uid="{00000000-0005-0000-0000-0000C7040000}"/>
    <cellStyle name="Currency 2 12 2 5 3" xfId="2983" xr:uid="{00000000-0005-0000-0000-0000C8040000}"/>
    <cellStyle name="Currency 2 12 3" xfId="306" xr:uid="{00000000-0005-0000-0000-0000C9040000}"/>
    <cellStyle name="Currency 2 12 3 2" xfId="722" xr:uid="{00000000-0005-0000-0000-0000CA040000}"/>
    <cellStyle name="Currency 2 12 3 2 2" xfId="1905" xr:uid="{00000000-0005-0000-0000-0000CB040000}"/>
    <cellStyle name="Currency 2 12 3 2 2 2" xfId="4419" xr:uid="{00000000-0005-0000-0000-0000CC040000}"/>
    <cellStyle name="Currency 2 12 3 2 2 3" xfId="3247" xr:uid="{00000000-0005-0000-0000-0000CD040000}"/>
    <cellStyle name="Currency 2 12 3 2 3" xfId="3783" xr:uid="{00000000-0005-0000-0000-0000CE040000}"/>
    <cellStyle name="Currency 2 12 3 2 4" xfId="2611" xr:uid="{00000000-0005-0000-0000-0000CF040000}"/>
    <cellStyle name="Currency 2 12 3 3" xfId="1121" xr:uid="{00000000-0005-0000-0000-0000D0040000}"/>
    <cellStyle name="Currency 2 12 3 3 2" xfId="2288" xr:uid="{00000000-0005-0000-0000-0000D1040000}"/>
    <cellStyle name="Currency 2 12 3 3 2 2" xfId="4635" xr:uid="{00000000-0005-0000-0000-0000D2040000}"/>
    <cellStyle name="Currency 2 12 3 3 2 3" xfId="3463" xr:uid="{00000000-0005-0000-0000-0000D3040000}"/>
    <cellStyle name="Currency 2 12 3 3 3" xfId="3999" xr:uid="{00000000-0005-0000-0000-0000D4040000}"/>
    <cellStyle name="Currency 2 12 3 3 4" xfId="2827" xr:uid="{00000000-0005-0000-0000-0000D5040000}"/>
    <cellStyle name="Currency 2 12 3 4" xfId="1490" xr:uid="{00000000-0005-0000-0000-0000D6040000}"/>
    <cellStyle name="Currency 2 12 3 4 2" xfId="4209" xr:uid="{00000000-0005-0000-0000-0000D7040000}"/>
    <cellStyle name="Currency 2 12 3 4 3" xfId="3037" xr:uid="{00000000-0005-0000-0000-0000D8040000}"/>
    <cellStyle name="Currency 2 12 3 5" xfId="3573" xr:uid="{00000000-0005-0000-0000-0000D9040000}"/>
    <cellStyle name="Currency 2 12 3 6" xfId="2401" xr:uid="{00000000-0005-0000-0000-0000DA040000}"/>
    <cellStyle name="Currency 2 12 4" xfId="516" xr:uid="{00000000-0005-0000-0000-0000DB040000}"/>
    <cellStyle name="Currency 2 12 4 2" xfId="1699" xr:uid="{00000000-0005-0000-0000-0000DC040000}"/>
    <cellStyle name="Currency 2 12 4 2 2" xfId="4315" xr:uid="{00000000-0005-0000-0000-0000DD040000}"/>
    <cellStyle name="Currency 2 12 4 2 3" xfId="3143" xr:uid="{00000000-0005-0000-0000-0000DE040000}"/>
    <cellStyle name="Currency 2 12 4 3" xfId="3679" xr:uid="{00000000-0005-0000-0000-0000DF040000}"/>
    <cellStyle name="Currency 2 12 4 4" xfId="2507" xr:uid="{00000000-0005-0000-0000-0000E0040000}"/>
    <cellStyle name="Currency 2 12 5" xfId="950" xr:uid="{00000000-0005-0000-0000-0000E1040000}"/>
    <cellStyle name="Currency 2 12 5 2" xfId="2120" xr:uid="{00000000-0005-0000-0000-0000E2040000}"/>
    <cellStyle name="Currency 2 12 5 2 2" xfId="4528" xr:uid="{00000000-0005-0000-0000-0000E3040000}"/>
    <cellStyle name="Currency 2 12 5 2 3" xfId="3356" xr:uid="{00000000-0005-0000-0000-0000E4040000}"/>
    <cellStyle name="Currency 2 12 5 3" xfId="3892" xr:uid="{00000000-0005-0000-0000-0000E5040000}"/>
    <cellStyle name="Currency 2 12 5 4" xfId="2720" xr:uid="{00000000-0005-0000-0000-0000E6040000}"/>
    <cellStyle name="Currency 2 12 6" xfId="1284" xr:uid="{00000000-0005-0000-0000-0000E7040000}"/>
    <cellStyle name="Currency 2 12 6 2" xfId="4105" xr:uid="{00000000-0005-0000-0000-0000E8040000}"/>
    <cellStyle name="Currency 2 12 6 3" xfId="2933" xr:uid="{00000000-0005-0000-0000-0000E9040000}"/>
    <cellStyle name="Currency 2 13" xfId="105" xr:uid="{00000000-0005-0000-0000-0000EA040000}"/>
    <cellStyle name="Currency 2 13 2" xfId="205" xr:uid="{00000000-0005-0000-0000-0000EB040000}"/>
    <cellStyle name="Currency 2 13 2 2" xfId="416" xr:uid="{00000000-0005-0000-0000-0000EC040000}"/>
    <cellStyle name="Currency 2 13 2 2 2" xfId="832" xr:uid="{00000000-0005-0000-0000-0000ED040000}"/>
    <cellStyle name="Currency 2 13 2 2 2 2" xfId="2015" xr:uid="{00000000-0005-0000-0000-0000EE040000}"/>
    <cellStyle name="Currency 2 13 2 2 2 2 2" xfId="4474" xr:uid="{00000000-0005-0000-0000-0000EF040000}"/>
    <cellStyle name="Currency 2 13 2 2 2 2 3" xfId="3302" xr:uid="{00000000-0005-0000-0000-0000F0040000}"/>
    <cellStyle name="Currency 2 13 2 2 2 3" xfId="3838" xr:uid="{00000000-0005-0000-0000-0000F1040000}"/>
    <cellStyle name="Currency 2 13 2 2 2 4" xfId="2666" xr:uid="{00000000-0005-0000-0000-0000F2040000}"/>
    <cellStyle name="Currency 2 13 2 2 3" xfId="1176" xr:uid="{00000000-0005-0000-0000-0000F3040000}"/>
    <cellStyle name="Currency 2 13 2 2 3 2" xfId="2343" xr:uid="{00000000-0005-0000-0000-0000F4040000}"/>
    <cellStyle name="Currency 2 13 2 2 3 2 2" xfId="4690" xr:uid="{00000000-0005-0000-0000-0000F5040000}"/>
    <cellStyle name="Currency 2 13 2 2 3 2 3" xfId="3518" xr:uid="{00000000-0005-0000-0000-0000F6040000}"/>
    <cellStyle name="Currency 2 13 2 2 3 3" xfId="4054" xr:uid="{00000000-0005-0000-0000-0000F7040000}"/>
    <cellStyle name="Currency 2 13 2 2 3 4" xfId="2882" xr:uid="{00000000-0005-0000-0000-0000F8040000}"/>
    <cellStyle name="Currency 2 13 2 2 4" xfId="1600" xr:uid="{00000000-0005-0000-0000-0000F9040000}"/>
    <cellStyle name="Currency 2 13 2 2 4 2" xfId="4264" xr:uid="{00000000-0005-0000-0000-0000FA040000}"/>
    <cellStyle name="Currency 2 13 2 2 4 3" xfId="3092" xr:uid="{00000000-0005-0000-0000-0000FB040000}"/>
    <cellStyle name="Currency 2 13 2 2 5" xfId="3628" xr:uid="{00000000-0005-0000-0000-0000FC040000}"/>
    <cellStyle name="Currency 2 13 2 2 6" xfId="2456" xr:uid="{00000000-0005-0000-0000-0000FD040000}"/>
    <cellStyle name="Currency 2 13 2 3" xfId="626" xr:uid="{00000000-0005-0000-0000-0000FE040000}"/>
    <cellStyle name="Currency 2 13 2 3 2" xfId="1809" xr:uid="{00000000-0005-0000-0000-0000FF040000}"/>
    <cellStyle name="Currency 2 13 2 3 2 2" xfId="4370" xr:uid="{00000000-0005-0000-0000-000000050000}"/>
    <cellStyle name="Currency 2 13 2 3 2 3" xfId="3198" xr:uid="{00000000-0005-0000-0000-000001050000}"/>
    <cellStyle name="Currency 2 13 2 3 3" xfId="3734" xr:uid="{00000000-0005-0000-0000-000002050000}"/>
    <cellStyle name="Currency 2 13 2 3 4" xfId="2562" xr:uid="{00000000-0005-0000-0000-000003050000}"/>
    <cellStyle name="Currency 2 13 2 4" xfId="1060" xr:uid="{00000000-0005-0000-0000-000004050000}"/>
    <cellStyle name="Currency 2 13 2 4 2" xfId="2230" xr:uid="{00000000-0005-0000-0000-000005050000}"/>
    <cellStyle name="Currency 2 13 2 4 2 2" xfId="4583" xr:uid="{00000000-0005-0000-0000-000006050000}"/>
    <cellStyle name="Currency 2 13 2 4 2 3" xfId="3411" xr:uid="{00000000-0005-0000-0000-000007050000}"/>
    <cellStyle name="Currency 2 13 2 4 3" xfId="3947" xr:uid="{00000000-0005-0000-0000-000008050000}"/>
    <cellStyle name="Currency 2 13 2 4 4" xfId="2775" xr:uid="{00000000-0005-0000-0000-000009050000}"/>
    <cellStyle name="Currency 2 13 2 5" xfId="1394" xr:uid="{00000000-0005-0000-0000-00000A050000}"/>
    <cellStyle name="Currency 2 13 2 5 2" xfId="4160" xr:uid="{00000000-0005-0000-0000-00000B050000}"/>
    <cellStyle name="Currency 2 13 2 5 3" xfId="2988" xr:uid="{00000000-0005-0000-0000-00000C050000}"/>
    <cellStyle name="Currency 2 13 3" xfId="316" xr:uid="{00000000-0005-0000-0000-00000D050000}"/>
    <cellStyle name="Currency 2 13 3 2" xfId="732" xr:uid="{00000000-0005-0000-0000-00000E050000}"/>
    <cellStyle name="Currency 2 13 3 2 2" xfId="1915" xr:uid="{00000000-0005-0000-0000-00000F050000}"/>
    <cellStyle name="Currency 2 13 3 2 2 2" xfId="4424" xr:uid="{00000000-0005-0000-0000-000010050000}"/>
    <cellStyle name="Currency 2 13 3 2 2 3" xfId="3252" xr:uid="{00000000-0005-0000-0000-000011050000}"/>
    <cellStyle name="Currency 2 13 3 2 3" xfId="3788" xr:uid="{00000000-0005-0000-0000-000012050000}"/>
    <cellStyle name="Currency 2 13 3 2 4" xfId="2616" xr:uid="{00000000-0005-0000-0000-000013050000}"/>
    <cellStyle name="Currency 2 13 3 3" xfId="1126" xr:uid="{00000000-0005-0000-0000-000014050000}"/>
    <cellStyle name="Currency 2 13 3 3 2" xfId="2293" xr:uid="{00000000-0005-0000-0000-000015050000}"/>
    <cellStyle name="Currency 2 13 3 3 2 2" xfId="4640" xr:uid="{00000000-0005-0000-0000-000016050000}"/>
    <cellStyle name="Currency 2 13 3 3 2 3" xfId="3468" xr:uid="{00000000-0005-0000-0000-000017050000}"/>
    <cellStyle name="Currency 2 13 3 3 3" xfId="4004" xr:uid="{00000000-0005-0000-0000-000018050000}"/>
    <cellStyle name="Currency 2 13 3 3 4" xfId="2832" xr:uid="{00000000-0005-0000-0000-000019050000}"/>
    <cellStyle name="Currency 2 13 3 4" xfId="1500" xr:uid="{00000000-0005-0000-0000-00001A050000}"/>
    <cellStyle name="Currency 2 13 3 4 2" xfId="4214" xr:uid="{00000000-0005-0000-0000-00001B050000}"/>
    <cellStyle name="Currency 2 13 3 4 3" xfId="3042" xr:uid="{00000000-0005-0000-0000-00001C050000}"/>
    <cellStyle name="Currency 2 13 3 5" xfId="3578" xr:uid="{00000000-0005-0000-0000-00001D050000}"/>
    <cellStyle name="Currency 2 13 3 6" xfId="2406" xr:uid="{00000000-0005-0000-0000-00001E050000}"/>
    <cellStyle name="Currency 2 13 4" xfId="526" xr:uid="{00000000-0005-0000-0000-00001F050000}"/>
    <cellStyle name="Currency 2 13 4 2" xfId="1709" xr:uid="{00000000-0005-0000-0000-000020050000}"/>
    <cellStyle name="Currency 2 13 4 2 2" xfId="4320" xr:uid="{00000000-0005-0000-0000-000021050000}"/>
    <cellStyle name="Currency 2 13 4 2 3" xfId="3148" xr:uid="{00000000-0005-0000-0000-000022050000}"/>
    <cellStyle name="Currency 2 13 4 3" xfId="3684" xr:uid="{00000000-0005-0000-0000-000023050000}"/>
    <cellStyle name="Currency 2 13 4 4" xfId="2512" xr:uid="{00000000-0005-0000-0000-000024050000}"/>
    <cellStyle name="Currency 2 13 5" xfId="960" xr:uid="{00000000-0005-0000-0000-000025050000}"/>
    <cellStyle name="Currency 2 13 5 2" xfId="2130" xr:uid="{00000000-0005-0000-0000-000026050000}"/>
    <cellStyle name="Currency 2 13 5 2 2" xfId="4533" xr:uid="{00000000-0005-0000-0000-000027050000}"/>
    <cellStyle name="Currency 2 13 5 2 3" xfId="3361" xr:uid="{00000000-0005-0000-0000-000028050000}"/>
    <cellStyle name="Currency 2 13 5 3" xfId="3897" xr:uid="{00000000-0005-0000-0000-000029050000}"/>
    <cellStyle name="Currency 2 13 5 4" xfId="2725" xr:uid="{00000000-0005-0000-0000-00002A050000}"/>
    <cellStyle name="Currency 2 13 6" xfId="1294" xr:uid="{00000000-0005-0000-0000-00002B050000}"/>
    <cellStyle name="Currency 2 13 6 2" xfId="4110" xr:uid="{00000000-0005-0000-0000-00002C050000}"/>
    <cellStyle name="Currency 2 13 6 3" xfId="2938" xr:uid="{00000000-0005-0000-0000-00002D050000}"/>
    <cellStyle name="Currency 2 14" xfId="115" xr:uid="{00000000-0005-0000-0000-00002E050000}"/>
    <cellStyle name="Currency 2 14 2" xfId="326" xr:uid="{00000000-0005-0000-0000-00002F050000}"/>
    <cellStyle name="Currency 2 14 2 2" xfId="742" xr:uid="{00000000-0005-0000-0000-000030050000}"/>
    <cellStyle name="Currency 2 14 2 2 2" xfId="1925" xr:uid="{00000000-0005-0000-0000-000031050000}"/>
    <cellStyle name="Currency 2 14 2 2 2 2" xfId="4429" xr:uid="{00000000-0005-0000-0000-000032050000}"/>
    <cellStyle name="Currency 2 14 2 2 2 3" xfId="3257" xr:uid="{00000000-0005-0000-0000-000033050000}"/>
    <cellStyle name="Currency 2 14 2 2 3" xfId="3793" xr:uid="{00000000-0005-0000-0000-000034050000}"/>
    <cellStyle name="Currency 2 14 2 2 4" xfId="2621" xr:uid="{00000000-0005-0000-0000-000035050000}"/>
    <cellStyle name="Currency 2 14 2 3" xfId="1131" xr:uid="{00000000-0005-0000-0000-000036050000}"/>
    <cellStyle name="Currency 2 14 2 3 2" xfId="2298" xr:uid="{00000000-0005-0000-0000-000037050000}"/>
    <cellStyle name="Currency 2 14 2 3 2 2" xfId="4645" xr:uid="{00000000-0005-0000-0000-000038050000}"/>
    <cellStyle name="Currency 2 14 2 3 2 3" xfId="3473" xr:uid="{00000000-0005-0000-0000-000039050000}"/>
    <cellStyle name="Currency 2 14 2 3 3" xfId="4009" xr:uid="{00000000-0005-0000-0000-00003A050000}"/>
    <cellStyle name="Currency 2 14 2 3 4" xfId="2837" xr:uid="{00000000-0005-0000-0000-00003B050000}"/>
    <cellStyle name="Currency 2 14 2 4" xfId="1510" xr:uid="{00000000-0005-0000-0000-00003C050000}"/>
    <cellStyle name="Currency 2 14 2 4 2" xfId="4219" xr:uid="{00000000-0005-0000-0000-00003D050000}"/>
    <cellStyle name="Currency 2 14 2 4 3" xfId="3047" xr:uid="{00000000-0005-0000-0000-00003E050000}"/>
    <cellStyle name="Currency 2 14 2 5" xfId="3583" xr:uid="{00000000-0005-0000-0000-00003F050000}"/>
    <cellStyle name="Currency 2 14 2 6" xfId="2411" xr:uid="{00000000-0005-0000-0000-000040050000}"/>
    <cellStyle name="Currency 2 14 3" xfId="536" xr:uid="{00000000-0005-0000-0000-000041050000}"/>
    <cellStyle name="Currency 2 14 3 2" xfId="1719" xr:uid="{00000000-0005-0000-0000-000042050000}"/>
    <cellStyle name="Currency 2 14 3 2 2" xfId="4325" xr:uid="{00000000-0005-0000-0000-000043050000}"/>
    <cellStyle name="Currency 2 14 3 2 3" xfId="3153" xr:uid="{00000000-0005-0000-0000-000044050000}"/>
    <cellStyle name="Currency 2 14 3 3" xfId="3689" xr:uid="{00000000-0005-0000-0000-000045050000}"/>
    <cellStyle name="Currency 2 14 3 4" xfId="2517" xr:uid="{00000000-0005-0000-0000-000046050000}"/>
    <cellStyle name="Currency 2 14 4" xfId="970" xr:uid="{00000000-0005-0000-0000-000047050000}"/>
    <cellStyle name="Currency 2 14 4 2" xfId="2140" xr:uid="{00000000-0005-0000-0000-000048050000}"/>
    <cellStyle name="Currency 2 14 4 2 2" xfId="4538" xr:uid="{00000000-0005-0000-0000-000049050000}"/>
    <cellStyle name="Currency 2 14 4 2 3" xfId="3366" xr:uid="{00000000-0005-0000-0000-00004A050000}"/>
    <cellStyle name="Currency 2 14 4 3" xfId="3902" xr:uid="{00000000-0005-0000-0000-00004B050000}"/>
    <cellStyle name="Currency 2 14 4 4" xfId="2730" xr:uid="{00000000-0005-0000-0000-00004C050000}"/>
    <cellStyle name="Currency 2 14 5" xfId="1304" xr:uid="{00000000-0005-0000-0000-00004D050000}"/>
    <cellStyle name="Currency 2 14 5 2" xfId="4115" xr:uid="{00000000-0005-0000-0000-00004E050000}"/>
    <cellStyle name="Currency 2 14 5 3" xfId="2943" xr:uid="{00000000-0005-0000-0000-00004F050000}"/>
    <cellStyle name="Currency 2 15" xfId="226" xr:uid="{00000000-0005-0000-0000-000050050000}"/>
    <cellStyle name="Currency 2 15 2" xfId="642" xr:uid="{00000000-0005-0000-0000-000051050000}"/>
    <cellStyle name="Currency 2 15 2 2" xfId="1825" xr:uid="{00000000-0005-0000-0000-000052050000}"/>
    <cellStyle name="Currency 2 15 2 2 2" xfId="4379" xr:uid="{00000000-0005-0000-0000-000053050000}"/>
    <cellStyle name="Currency 2 15 2 2 3" xfId="3207" xr:uid="{00000000-0005-0000-0000-000054050000}"/>
    <cellStyle name="Currency 2 15 2 3" xfId="3743" xr:uid="{00000000-0005-0000-0000-000055050000}"/>
    <cellStyle name="Currency 2 15 2 4" xfId="2571" xr:uid="{00000000-0005-0000-0000-000056050000}"/>
    <cellStyle name="Currency 2 15 3" xfId="1081" xr:uid="{00000000-0005-0000-0000-000057050000}"/>
    <cellStyle name="Currency 2 15 3 2" xfId="2248" xr:uid="{00000000-0005-0000-0000-000058050000}"/>
    <cellStyle name="Currency 2 15 3 2 2" xfId="4595" xr:uid="{00000000-0005-0000-0000-000059050000}"/>
    <cellStyle name="Currency 2 15 3 2 3" xfId="3423" xr:uid="{00000000-0005-0000-0000-00005A050000}"/>
    <cellStyle name="Currency 2 15 3 3" xfId="3959" xr:uid="{00000000-0005-0000-0000-00005B050000}"/>
    <cellStyle name="Currency 2 15 3 4" xfId="2787" xr:uid="{00000000-0005-0000-0000-00005C050000}"/>
    <cellStyle name="Currency 2 15 4" xfId="1410" xr:uid="{00000000-0005-0000-0000-00005D050000}"/>
    <cellStyle name="Currency 2 15 4 2" xfId="4169" xr:uid="{00000000-0005-0000-0000-00005E050000}"/>
    <cellStyle name="Currency 2 15 4 3" xfId="2997" xr:uid="{00000000-0005-0000-0000-00005F050000}"/>
    <cellStyle name="Currency 2 15 5" xfId="3533" xr:uid="{00000000-0005-0000-0000-000060050000}"/>
    <cellStyle name="Currency 2 15 6" xfId="2361" xr:uid="{00000000-0005-0000-0000-000061050000}"/>
    <cellStyle name="Currency 2 16" xfId="432" xr:uid="{00000000-0005-0000-0000-000062050000}"/>
    <cellStyle name="Currency 2 16 2" xfId="847" xr:uid="{00000000-0005-0000-0000-000063050000}"/>
    <cellStyle name="Currency 2 16 2 2" xfId="2030" xr:uid="{00000000-0005-0000-0000-000064050000}"/>
    <cellStyle name="Currency 2 16 2 2 2" xfId="4483" xr:uid="{00000000-0005-0000-0000-000065050000}"/>
    <cellStyle name="Currency 2 16 2 2 3" xfId="3311" xr:uid="{00000000-0005-0000-0000-000066050000}"/>
    <cellStyle name="Currency 2 16 2 3" xfId="3847" xr:uid="{00000000-0005-0000-0000-000067050000}"/>
    <cellStyle name="Currency 2 16 2 4" xfId="2675" xr:uid="{00000000-0005-0000-0000-000068050000}"/>
    <cellStyle name="Currency 2 16 3" xfId="1616" xr:uid="{00000000-0005-0000-0000-000069050000}"/>
    <cellStyle name="Currency 2 16 3 2" xfId="4273" xr:uid="{00000000-0005-0000-0000-00006A050000}"/>
    <cellStyle name="Currency 2 16 3 3" xfId="3101" xr:uid="{00000000-0005-0000-0000-00006B050000}"/>
    <cellStyle name="Currency 2 16 4" xfId="3637" xr:uid="{00000000-0005-0000-0000-00006C050000}"/>
    <cellStyle name="Currency 2 16 5" xfId="2465" xr:uid="{00000000-0005-0000-0000-00006D050000}"/>
    <cellStyle name="Currency 2 17" xfId="436" xr:uid="{00000000-0005-0000-0000-00006E050000}"/>
    <cellStyle name="Currency 2 17 2" xfId="1619" xr:uid="{00000000-0005-0000-0000-00006F050000}"/>
    <cellStyle name="Currency 2 17 2 2" xfId="4275" xr:uid="{00000000-0005-0000-0000-000070050000}"/>
    <cellStyle name="Currency 2 17 2 3" xfId="3103" xr:uid="{00000000-0005-0000-0000-000071050000}"/>
    <cellStyle name="Currency 2 17 3" xfId="3639" xr:uid="{00000000-0005-0000-0000-000072050000}"/>
    <cellStyle name="Currency 2 17 4" xfId="2467" xr:uid="{00000000-0005-0000-0000-000073050000}"/>
    <cellStyle name="Currency 2 18" xfId="866" xr:uid="{00000000-0005-0000-0000-000074050000}"/>
    <cellStyle name="Currency 2 18 2" xfId="2040" xr:uid="{00000000-0005-0000-0000-000075050000}"/>
    <cellStyle name="Currency 2 18 2 2" xfId="4488" xr:uid="{00000000-0005-0000-0000-000076050000}"/>
    <cellStyle name="Currency 2 18 2 3" xfId="3316" xr:uid="{00000000-0005-0000-0000-000077050000}"/>
    <cellStyle name="Currency 2 18 3" xfId="3852" xr:uid="{00000000-0005-0000-0000-000078050000}"/>
    <cellStyle name="Currency 2 18 4" xfId="2680" xr:uid="{00000000-0005-0000-0000-000079050000}"/>
    <cellStyle name="Currency 2 19" xfId="1204" xr:uid="{00000000-0005-0000-0000-00007A050000}"/>
    <cellStyle name="Currency 2 19 2" xfId="4065" xr:uid="{00000000-0005-0000-0000-00007B050000}"/>
    <cellStyle name="Currency 2 19 3" xfId="2893" xr:uid="{00000000-0005-0000-0000-00007C050000}"/>
    <cellStyle name="Currency 2 2" xfId="12" xr:uid="{00000000-0005-0000-0000-00007D050000}"/>
    <cellStyle name="Currency 2 2 10" xfId="97" xr:uid="{00000000-0005-0000-0000-00007E050000}"/>
    <cellStyle name="Currency 2 2 10 2" xfId="197" xr:uid="{00000000-0005-0000-0000-00007F050000}"/>
    <cellStyle name="Currency 2 2 10 2 2" xfId="408" xr:uid="{00000000-0005-0000-0000-000080050000}"/>
    <cellStyle name="Currency 2 2 10 2 2 2" xfId="824" xr:uid="{00000000-0005-0000-0000-000081050000}"/>
    <cellStyle name="Currency 2 2 10 2 2 2 2" xfId="2007" xr:uid="{00000000-0005-0000-0000-000082050000}"/>
    <cellStyle name="Currency 2 2 10 2 2 2 2 2" xfId="4470" xr:uid="{00000000-0005-0000-0000-000083050000}"/>
    <cellStyle name="Currency 2 2 10 2 2 2 2 3" xfId="3298" xr:uid="{00000000-0005-0000-0000-000084050000}"/>
    <cellStyle name="Currency 2 2 10 2 2 2 3" xfId="3834" xr:uid="{00000000-0005-0000-0000-000085050000}"/>
    <cellStyle name="Currency 2 2 10 2 2 2 4" xfId="2662" xr:uid="{00000000-0005-0000-0000-000086050000}"/>
    <cellStyle name="Currency 2 2 10 2 2 3" xfId="1172" xr:uid="{00000000-0005-0000-0000-000087050000}"/>
    <cellStyle name="Currency 2 2 10 2 2 3 2" xfId="2339" xr:uid="{00000000-0005-0000-0000-000088050000}"/>
    <cellStyle name="Currency 2 2 10 2 2 3 2 2" xfId="4686" xr:uid="{00000000-0005-0000-0000-000089050000}"/>
    <cellStyle name="Currency 2 2 10 2 2 3 2 3" xfId="3514" xr:uid="{00000000-0005-0000-0000-00008A050000}"/>
    <cellStyle name="Currency 2 2 10 2 2 3 3" xfId="4050" xr:uid="{00000000-0005-0000-0000-00008B050000}"/>
    <cellStyle name="Currency 2 2 10 2 2 3 4" xfId="2878" xr:uid="{00000000-0005-0000-0000-00008C050000}"/>
    <cellStyle name="Currency 2 2 10 2 2 4" xfId="1592" xr:uid="{00000000-0005-0000-0000-00008D050000}"/>
    <cellStyle name="Currency 2 2 10 2 2 4 2" xfId="4260" xr:uid="{00000000-0005-0000-0000-00008E050000}"/>
    <cellStyle name="Currency 2 2 10 2 2 4 3" xfId="3088" xr:uid="{00000000-0005-0000-0000-00008F050000}"/>
    <cellStyle name="Currency 2 2 10 2 2 5" xfId="3624" xr:uid="{00000000-0005-0000-0000-000090050000}"/>
    <cellStyle name="Currency 2 2 10 2 2 6" xfId="2452" xr:uid="{00000000-0005-0000-0000-000091050000}"/>
    <cellStyle name="Currency 2 2 10 2 3" xfId="618" xr:uid="{00000000-0005-0000-0000-000092050000}"/>
    <cellStyle name="Currency 2 2 10 2 3 2" xfId="1801" xr:uid="{00000000-0005-0000-0000-000093050000}"/>
    <cellStyle name="Currency 2 2 10 2 3 2 2" xfId="4366" xr:uid="{00000000-0005-0000-0000-000094050000}"/>
    <cellStyle name="Currency 2 2 10 2 3 2 3" xfId="3194" xr:uid="{00000000-0005-0000-0000-000095050000}"/>
    <cellStyle name="Currency 2 2 10 2 3 3" xfId="3730" xr:uid="{00000000-0005-0000-0000-000096050000}"/>
    <cellStyle name="Currency 2 2 10 2 3 4" xfId="2558" xr:uid="{00000000-0005-0000-0000-000097050000}"/>
    <cellStyle name="Currency 2 2 10 2 4" xfId="1052" xr:uid="{00000000-0005-0000-0000-000098050000}"/>
    <cellStyle name="Currency 2 2 10 2 4 2" xfId="2222" xr:uid="{00000000-0005-0000-0000-000099050000}"/>
    <cellStyle name="Currency 2 2 10 2 4 2 2" xfId="4579" xr:uid="{00000000-0005-0000-0000-00009A050000}"/>
    <cellStyle name="Currency 2 2 10 2 4 2 3" xfId="3407" xr:uid="{00000000-0005-0000-0000-00009B050000}"/>
    <cellStyle name="Currency 2 2 10 2 4 3" xfId="3943" xr:uid="{00000000-0005-0000-0000-00009C050000}"/>
    <cellStyle name="Currency 2 2 10 2 4 4" xfId="2771" xr:uid="{00000000-0005-0000-0000-00009D050000}"/>
    <cellStyle name="Currency 2 2 10 2 5" xfId="1386" xr:uid="{00000000-0005-0000-0000-00009E050000}"/>
    <cellStyle name="Currency 2 2 10 2 5 2" xfId="4156" xr:uid="{00000000-0005-0000-0000-00009F050000}"/>
    <cellStyle name="Currency 2 2 10 2 5 3" xfId="2984" xr:uid="{00000000-0005-0000-0000-0000A0050000}"/>
    <cellStyle name="Currency 2 2 10 3" xfId="308" xr:uid="{00000000-0005-0000-0000-0000A1050000}"/>
    <cellStyle name="Currency 2 2 10 3 2" xfId="724" xr:uid="{00000000-0005-0000-0000-0000A2050000}"/>
    <cellStyle name="Currency 2 2 10 3 2 2" xfId="1907" xr:uid="{00000000-0005-0000-0000-0000A3050000}"/>
    <cellStyle name="Currency 2 2 10 3 2 2 2" xfId="4420" xr:uid="{00000000-0005-0000-0000-0000A4050000}"/>
    <cellStyle name="Currency 2 2 10 3 2 2 3" xfId="3248" xr:uid="{00000000-0005-0000-0000-0000A5050000}"/>
    <cellStyle name="Currency 2 2 10 3 2 3" xfId="3784" xr:uid="{00000000-0005-0000-0000-0000A6050000}"/>
    <cellStyle name="Currency 2 2 10 3 2 4" xfId="2612" xr:uid="{00000000-0005-0000-0000-0000A7050000}"/>
    <cellStyle name="Currency 2 2 10 3 3" xfId="1122" xr:uid="{00000000-0005-0000-0000-0000A8050000}"/>
    <cellStyle name="Currency 2 2 10 3 3 2" xfId="2289" xr:uid="{00000000-0005-0000-0000-0000A9050000}"/>
    <cellStyle name="Currency 2 2 10 3 3 2 2" xfId="4636" xr:uid="{00000000-0005-0000-0000-0000AA050000}"/>
    <cellStyle name="Currency 2 2 10 3 3 2 3" xfId="3464" xr:uid="{00000000-0005-0000-0000-0000AB050000}"/>
    <cellStyle name="Currency 2 2 10 3 3 3" xfId="4000" xr:uid="{00000000-0005-0000-0000-0000AC050000}"/>
    <cellStyle name="Currency 2 2 10 3 3 4" xfId="2828" xr:uid="{00000000-0005-0000-0000-0000AD050000}"/>
    <cellStyle name="Currency 2 2 10 3 4" xfId="1492" xr:uid="{00000000-0005-0000-0000-0000AE050000}"/>
    <cellStyle name="Currency 2 2 10 3 4 2" xfId="4210" xr:uid="{00000000-0005-0000-0000-0000AF050000}"/>
    <cellStyle name="Currency 2 2 10 3 4 3" xfId="3038" xr:uid="{00000000-0005-0000-0000-0000B0050000}"/>
    <cellStyle name="Currency 2 2 10 3 5" xfId="3574" xr:uid="{00000000-0005-0000-0000-0000B1050000}"/>
    <cellStyle name="Currency 2 2 10 3 6" xfId="2402" xr:uid="{00000000-0005-0000-0000-0000B2050000}"/>
    <cellStyle name="Currency 2 2 10 4" xfId="518" xr:uid="{00000000-0005-0000-0000-0000B3050000}"/>
    <cellStyle name="Currency 2 2 10 4 2" xfId="1701" xr:uid="{00000000-0005-0000-0000-0000B4050000}"/>
    <cellStyle name="Currency 2 2 10 4 2 2" xfId="4316" xr:uid="{00000000-0005-0000-0000-0000B5050000}"/>
    <cellStyle name="Currency 2 2 10 4 2 3" xfId="3144" xr:uid="{00000000-0005-0000-0000-0000B6050000}"/>
    <cellStyle name="Currency 2 2 10 4 3" xfId="3680" xr:uid="{00000000-0005-0000-0000-0000B7050000}"/>
    <cellStyle name="Currency 2 2 10 4 4" xfId="2508" xr:uid="{00000000-0005-0000-0000-0000B8050000}"/>
    <cellStyle name="Currency 2 2 10 5" xfId="952" xr:uid="{00000000-0005-0000-0000-0000B9050000}"/>
    <cellStyle name="Currency 2 2 10 5 2" xfId="2122" xr:uid="{00000000-0005-0000-0000-0000BA050000}"/>
    <cellStyle name="Currency 2 2 10 5 2 2" xfId="4529" xr:uid="{00000000-0005-0000-0000-0000BB050000}"/>
    <cellStyle name="Currency 2 2 10 5 2 3" xfId="3357" xr:uid="{00000000-0005-0000-0000-0000BC050000}"/>
    <cellStyle name="Currency 2 2 10 5 3" xfId="3893" xr:uid="{00000000-0005-0000-0000-0000BD050000}"/>
    <cellStyle name="Currency 2 2 10 5 4" xfId="2721" xr:uid="{00000000-0005-0000-0000-0000BE050000}"/>
    <cellStyle name="Currency 2 2 10 6" xfId="1286" xr:uid="{00000000-0005-0000-0000-0000BF050000}"/>
    <cellStyle name="Currency 2 2 10 6 2" xfId="4106" xr:uid="{00000000-0005-0000-0000-0000C0050000}"/>
    <cellStyle name="Currency 2 2 10 6 3" xfId="2934" xr:uid="{00000000-0005-0000-0000-0000C1050000}"/>
    <cellStyle name="Currency 2 2 11" xfId="107" xr:uid="{00000000-0005-0000-0000-0000C2050000}"/>
    <cellStyle name="Currency 2 2 11 2" xfId="207" xr:uid="{00000000-0005-0000-0000-0000C3050000}"/>
    <cellStyle name="Currency 2 2 11 2 2" xfId="418" xr:uid="{00000000-0005-0000-0000-0000C4050000}"/>
    <cellStyle name="Currency 2 2 11 2 2 2" xfId="834" xr:uid="{00000000-0005-0000-0000-0000C5050000}"/>
    <cellStyle name="Currency 2 2 11 2 2 2 2" xfId="2017" xr:uid="{00000000-0005-0000-0000-0000C6050000}"/>
    <cellStyle name="Currency 2 2 11 2 2 2 2 2" xfId="4475" xr:uid="{00000000-0005-0000-0000-0000C7050000}"/>
    <cellStyle name="Currency 2 2 11 2 2 2 2 3" xfId="3303" xr:uid="{00000000-0005-0000-0000-0000C8050000}"/>
    <cellStyle name="Currency 2 2 11 2 2 2 3" xfId="3839" xr:uid="{00000000-0005-0000-0000-0000C9050000}"/>
    <cellStyle name="Currency 2 2 11 2 2 2 4" xfId="2667" xr:uid="{00000000-0005-0000-0000-0000CA050000}"/>
    <cellStyle name="Currency 2 2 11 2 2 3" xfId="1177" xr:uid="{00000000-0005-0000-0000-0000CB050000}"/>
    <cellStyle name="Currency 2 2 11 2 2 3 2" xfId="2344" xr:uid="{00000000-0005-0000-0000-0000CC050000}"/>
    <cellStyle name="Currency 2 2 11 2 2 3 2 2" xfId="4691" xr:uid="{00000000-0005-0000-0000-0000CD050000}"/>
    <cellStyle name="Currency 2 2 11 2 2 3 2 3" xfId="3519" xr:uid="{00000000-0005-0000-0000-0000CE050000}"/>
    <cellStyle name="Currency 2 2 11 2 2 3 3" xfId="4055" xr:uid="{00000000-0005-0000-0000-0000CF050000}"/>
    <cellStyle name="Currency 2 2 11 2 2 3 4" xfId="2883" xr:uid="{00000000-0005-0000-0000-0000D0050000}"/>
    <cellStyle name="Currency 2 2 11 2 2 4" xfId="1602" xr:uid="{00000000-0005-0000-0000-0000D1050000}"/>
    <cellStyle name="Currency 2 2 11 2 2 4 2" xfId="4265" xr:uid="{00000000-0005-0000-0000-0000D2050000}"/>
    <cellStyle name="Currency 2 2 11 2 2 4 3" xfId="3093" xr:uid="{00000000-0005-0000-0000-0000D3050000}"/>
    <cellStyle name="Currency 2 2 11 2 2 5" xfId="3629" xr:uid="{00000000-0005-0000-0000-0000D4050000}"/>
    <cellStyle name="Currency 2 2 11 2 2 6" xfId="2457" xr:uid="{00000000-0005-0000-0000-0000D5050000}"/>
    <cellStyle name="Currency 2 2 11 2 3" xfId="628" xr:uid="{00000000-0005-0000-0000-0000D6050000}"/>
    <cellStyle name="Currency 2 2 11 2 3 2" xfId="1811" xr:uid="{00000000-0005-0000-0000-0000D7050000}"/>
    <cellStyle name="Currency 2 2 11 2 3 2 2" xfId="4371" xr:uid="{00000000-0005-0000-0000-0000D8050000}"/>
    <cellStyle name="Currency 2 2 11 2 3 2 3" xfId="3199" xr:uid="{00000000-0005-0000-0000-0000D9050000}"/>
    <cellStyle name="Currency 2 2 11 2 3 3" xfId="3735" xr:uid="{00000000-0005-0000-0000-0000DA050000}"/>
    <cellStyle name="Currency 2 2 11 2 3 4" xfId="2563" xr:uid="{00000000-0005-0000-0000-0000DB050000}"/>
    <cellStyle name="Currency 2 2 11 2 4" xfId="1062" xr:uid="{00000000-0005-0000-0000-0000DC050000}"/>
    <cellStyle name="Currency 2 2 11 2 4 2" xfId="2232" xr:uid="{00000000-0005-0000-0000-0000DD050000}"/>
    <cellStyle name="Currency 2 2 11 2 4 2 2" xfId="4584" xr:uid="{00000000-0005-0000-0000-0000DE050000}"/>
    <cellStyle name="Currency 2 2 11 2 4 2 3" xfId="3412" xr:uid="{00000000-0005-0000-0000-0000DF050000}"/>
    <cellStyle name="Currency 2 2 11 2 4 3" xfId="3948" xr:uid="{00000000-0005-0000-0000-0000E0050000}"/>
    <cellStyle name="Currency 2 2 11 2 4 4" xfId="2776" xr:uid="{00000000-0005-0000-0000-0000E1050000}"/>
    <cellStyle name="Currency 2 2 11 2 5" xfId="1396" xr:uid="{00000000-0005-0000-0000-0000E2050000}"/>
    <cellStyle name="Currency 2 2 11 2 5 2" xfId="4161" xr:uid="{00000000-0005-0000-0000-0000E3050000}"/>
    <cellStyle name="Currency 2 2 11 2 5 3" xfId="2989" xr:uid="{00000000-0005-0000-0000-0000E4050000}"/>
    <cellStyle name="Currency 2 2 11 3" xfId="318" xr:uid="{00000000-0005-0000-0000-0000E5050000}"/>
    <cellStyle name="Currency 2 2 11 3 2" xfId="734" xr:uid="{00000000-0005-0000-0000-0000E6050000}"/>
    <cellStyle name="Currency 2 2 11 3 2 2" xfId="1917" xr:uid="{00000000-0005-0000-0000-0000E7050000}"/>
    <cellStyle name="Currency 2 2 11 3 2 2 2" xfId="4425" xr:uid="{00000000-0005-0000-0000-0000E8050000}"/>
    <cellStyle name="Currency 2 2 11 3 2 2 3" xfId="3253" xr:uid="{00000000-0005-0000-0000-0000E9050000}"/>
    <cellStyle name="Currency 2 2 11 3 2 3" xfId="3789" xr:uid="{00000000-0005-0000-0000-0000EA050000}"/>
    <cellStyle name="Currency 2 2 11 3 2 4" xfId="2617" xr:uid="{00000000-0005-0000-0000-0000EB050000}"/>
    <cellStyle name="Currency 2 2 11 3 3" xfId="1127" xr:uid="{00000000-0005-0000-0000-0000EC050000}"/>
    <cellStyle name="Currency 2 2 11 3 3 2" xfId="2294" xr:uid="{00000000-0005-0000-0000-0000ED050000}"/>
    <cellStyle name="Currency 2 2 11 3 3 2 2" xfId="4641" xr:uid="{00000000-0005-0000-0000-0000EE050000}"/>
    <cellStyle name="Currency 2 2 11 3 3 2 3" xfId="3469" xr:uid="{00000000-0005-0000-0000-0000EF050000}"/>
    <cellStyle name="Currency 2 2 11 3 3 3" xfId="4005" xr:uid="{00000000-0005-0000-0000-0000F0050000}"/>
    <cellStyle name="Currency 2 2 11 3 3 4" xfId="2833" xr:uid="{00000000-0005-0000-0000-0000F1050000}"/>
    <cellStyle name="Currency 2 2 11 3 4" xfId="1502" xr:uid="{00000000-0005-0000-0000-0000F2050000}"/>
    <cellStyle name="Currency 2 2 11 3 4 2" xfId="4215" xr:uid="{00000000-0005-0000-0000-0000F3050000}"/>
    <cellStyle name="Currency 2 2 11 3 4 3" xfId="3043" xr:uid="{00000000-0005-0000-0000-0000F4050000}"/>
    <cellStyle name="Currency 2 2 11 3 5" xfId="3579" xr:uid="{00000000-0005-0000-0000-0000F5050000}"/>
    <cellStyle name="Currency 2 2 11 3 6" xfId="2407" xr:uid="{00000000-0005-0000-0000-0000F6050000}"/>
    <cellStyle name="Currency 2 2 11 4" xfId="528" xr:uid="{00000000-0005-0000-0000-0000F7050000}"/>
    <cellStyle name="Currency 2 2 11 4 2" xfId="1711" xr:uid="{00000000-0005-0000-0000-0000F8050000}"/>
    <cellStyle name="Currency 2 2 11 4 2 2" xfId="4321" xr:uid="{00000000-0005-0000-0000-0000F9050000}"/>
    <cellStyle name="Currency 2 2 11 4 2 3" xfId="3149" xr:uid="{00000000-0005-0000-0000-0000FA050000}"/>
    <cellStyle name="Currency 2 2 11 4 3" xfId="3685" xr:uid="{00000000-0005-0000-0000-0000FB050000}"/>
    <cellStyle name="Currency 2 2 11 4 4" xfId="2513" xr:uid="{00000000-0005-0000-0000-0000FC050000}"/>
    <cellStyle name="Currency 2 2 11 5" xfId="962" xr:uid="{00000000-0005-0000-0000-0000FD050000}"/>
    <cellStyle name="Currency 2 2 11 5 2" xfId="2132" xr:uid="{00000000-0005-0000-0000-0000FE050000}"/>
    <cellStyle name="Currency 2 2 11 5 2 2" xfId="4534" xr:uid="{00000000-0005-0000-0000-0000FF050000}"/>
    <cellStyle name="Currency 2 2 11 5 2 3" xfId="3362" xr:uid="{00000000-0005-0000-0000-000000060000}"/>
    <cellStyle name="Currency 2 2 11 5 3" xfId="3898" xr:uid="{00000000-0005-0000-0000-000001060000}"/>
    <cellStyle name="Currency 2 2 11 5 4" xfId="2726" xr:uid="{00000000-0005-0000-0000-000002060000}"/>
    <cellStyle name="Currency 2 2 11 6" xfId="1296" xr:uid="{00000000-0005-0000-0000-000003060000}"/>
    <cellStyle name="Currency 2 2 11 6 2" xfId="4111" xr:uid="{00000000-0005-0000-0000-000004060000}"/>
    <cellStyle name="Currency 2 2 11 6 3" xfId="2939" xr:uid="{00000000-0005-0000-0000-000005060000}"/>
    <cellStyle name="Currency 2 2 12" xfId="117" xr:uid="{00000000-0005-0000-0000-000006060000}"/>
    <cellStyle name="Currency 2 2 12 2" xfId="328" xr:uid="{00000000-0005-0000-0000-000007060000}"/>
    <cellStyle name="Currency 2 2 12 2 2" xfId="744" xr:uid="{00000000-0005-0000-0000-000008060000}"/>
    <cellStyle name="Currency 2 2 12 2 2 2" xfId="1927" xr:uid="{00000000-0005-0000-0000-000009060000}"/>
    <cellStyle name="Currency 2 2 12 2 2 2 2" xfId="4430" xr:uid="{00000000-0005-0000-0000-00000A060000}"/>
    <cellStyle name="Currency 2 2 12 2 2 2 3" xfId="3258" xr:uid="{00000000-0005-0000-0000-00000B060000}"/>
    <cellStyle name="Currency 2 2 12 2 2 3" xfId="3794" xr:uid="{00000000-0005-0000-0000-00000C060000}"/>
    <cellStyle name="Currency 2 2 12 2 2 4" xfId="2622" xr:uid="{00000000-0005-0000-0000-00000D060000}"/>
    <cellStyle name="Currency 2 2 12 2 3" xfId="1132" xr:uid="{00000000-0005-0000-0000-00000E060000}"/>
    <cellStyle name="Currency 2 2 12 2 3 2" xfId="2299" xr:uid="{00000000-0005-0000-0000-00000F060000}"/>
    <cellStyle name="Currency 2 2 12 2 3 2 2" xfId="4646" xr:uid="{00000000-0005-0000-0000-000010060000}"/>
    <cellStyle name="Currency 2 2 12 2 3 2 3" xfId="3474" xr:uid="{00000000-0005-0000-0000-000011060000}"/>
    <cellStyle name="Currency 2 2 12 2 3 3" xfId="4010" xr:uid="{00000000-0005-0000-0000-000012060000}"/>
    <cellStyle name="Currency 2 2 12 2 3 4" xfId="2838" xr:uid="{00000000-0005-0000-0000-000013060000}"/>
    <cellStyle name="Currency 2 2 12 2 4" xfId="1512" xr:uid="{00000000-0005-0000-0000-000014060000}"/>
    <cellStyle name="Currency 2 2 12 2 4 2" xfId="4220" xr:uid="{00000000-0005-0000-0000-000015060000}"/>
    <cellStyle name="Currency 2 2 12 2 4 3" xfId="3048" xr:uid="{00000000-0005-0000-0000-000016060000}"/>
    <cellStyle name="Currency 2 2 12 2 5" xfId="3584" xr:uid="{00000000-0005-0000-0000-000017060000}"/>
    <cellStyle name="Currency 2 2 12 2 6" xfId="2412" xr:uid="{00000000-0005-0000-0000-000018060000}"/>
    <cellStyle name="Currency 2 2 12 3" xfId="538" xr:uid="{00000000-0005-0000-0000-000019060000}"/>
    <cellStyle name="Currency 2 2 12 3 2" xfId="1721" xr:uid="{00000000-0005-0000-0000-00001A060000}"/>
    <cellStyle name="Currency 2 2 12 3 2 2" xfId="4326" xr:uid="{00000000-0005-0000-0000-00001B060000}"/>
    <cellStyle name="Currency 2 2 12 3 2 3" xfId="3154" xr:uid="{00000000-0005-0000-0000-00001C060000}"/>
    <cellStyle name="Currency 2 2 12 3 3" xfId="3690" xr:uid="{00000000-0005-0000-0000-00001D060000}"/>
    <cellStyle name="Currency 2 2 12 3 4" xfId="2518" xr:uid="{00000000-0005-0000-0000-00001E060000}"/>
    <cellStyle name="Currency 2 2 12 4" xfId="972" xr:uid="{00000000-0005-0000-0000-00001F060000}"/>
    <cellStyle name="Currency 2 2 12 4 2" xfId="2142" xr:uid="{00000000-0005-0000-0000-000020060000}"/>
    <cellStyle name="Currency 2 2 12 4 2 2" xfId="4539" xr:uid="{00000000-0005-0000-0000-000021060000}"/>
    <cellStyle name="Currency 2 2 12 4 2 3" xfId="3367" xr:uid="{00000000-0005-0000-0000-000022060000}"/>
    <cellStyle name="Currency 2 2 12 4 3" xfId="3903" xr:uid="{00000000-0005-0000-0000-000023060000}"/>
    <cellStyle name="Currency 2 2 12 4 4" xfId="2731" xr:uid="{00000000-0005-0000-0000-000024060000}"/>
    <cellStyle name="Currency 2 2 12 5" xfId="1306" xr:uid="{00000000-0005-0000-0000-000025060000}"/>
    <cellStyle name="Currency 2 2 12 5 2" xfId="4116" xr:uid="{00000000-0005-0000-0000-000026060000}"/>
    <cellStyle name="Currency 2 2 12 5 3" xfId="2944" xr:uid="{00000000-0005-0000-0000-000027060000}"/>
    <cellStyle name="Currency 2 2 13" xfId="228" xr:uid="{00000000-0005-0000-0000-000028060000}"/>
    <cellStyle name="Currency 2 2 13 2" xfId="644" xr:uid="{00000000-0005-0000-0000-000029060000}"/>
    <cellStyle name="Currency 2 2 13 2 2" xfId="1827" xr:uid="{00000000-0005-0000-0000-00002A060000}"/>
    <cellStyle name="Currency 2 2 13 2 2 2" xfId="4380" xr:uid="{00000000-0005-0000-0000-00002B060000}"/>
    <cellStyle name="Currency 2 2 13 2 2 3" xfId="3208" xr:uid="{00000000-0005-0000-0000-00002C060000}"/>
    <cellStyle name="Currency 2 2 13 2 3" xfId="3744" xr:uid="{00000000-0005-0000-0000-00002D060000}"/>
    <cellStyle name="Currency 2 2 13 2 4" xfId="2572" xr:uid="{00000000-0005-0000-0000-00002E060000}"/>
    <cellStyle name="Currency 2 2 13 3" xfId="1082" xr:uid="{00000000-0005-0000-0000-00002F060000}"/>
    <cellStyle name="Currency 2 2 13 3 2" xfId="2249" xr:uid="{00000000-0005-0000-0000-000030060000}"/>
    <cellStyle name="Currency 2 2 13 3 2 2" xfId="4596" xr:uid="{00000000-0005-0000-0000-000031060000}"/>
    <cellStyle name="Currency 2 2 13 3 2 3" xfId="3424" xr:uid="{00000000-0005-0000-0000-000032060000}"/>
    <cellStyle name="Currency 2 2 13 3 3" xfId="3960" xr:uid="{00000000-0005-0000-0000-000033060000}"/>
    <cellStyle name="Currency 2 2 13 3 4" xfId="2788" xr:uid="{00000000-0005-0000-0000-000034060000}"/>
    <cellStyle name="Currency 2 2 13 4" xfId="1412" xr:uid="{00000000-0005-0000-0000-000035060000}"/>
    <cellStyle name="Currency 2 2 13 4 2" xfId="4170" xr:uid="{00000000-0005-0000-0000-000036060000}"/>
    <cellStyle name="Currency 2 2 13 4 3" xfId="2998" xr:uid="{00000000-0005-0000-0000-000037060000}"/>
    <cellStyle name="Currency 2 2 13 5" xfId="3534" xr:uid="{00000000-0005-0000-0000-000038060000}"/>
    <cellStyle name="Currency 2 2 13 6" xfId="2362" xr:uid="{00000000-0005-0000-0000-000039060000}"/>
    <cellStyle name="Currency 2 2 14" xfId="438" xr:uid="{00000000-0005-0000-0000-00003A060000}"/>
    <cellStyle name="Currency 2 2 14 2" xfId="1621" xr:uid="{00000000-0005-0000-0000-00003B060000}"/>
    <cellStyle name="Currency 2 2 14 2 2" xfId="4276" xr:uid="{00000000-0005-0000-0000-00003C060000}"/>
    <cellStyle name="Currency 2 2 14 2 3" xfId="3104" xr:uid="{00000000-0005-0000-0000-00003D060000}"/>
    <cellStyle name="Currency 2 2 14 3" xfId="3640" xr:uid="{00000000-0005-0000-0000-00003E060000}"/>
    <cellStyle name="Currency 2 2 14 4" xfId="2468" xr:uid="{00000000-0005-0000-0000-00003F060000}"/>
    <cellStyle name="Currency 2 2 15" xfId="869" xr:uid="{00000000-0005-0000-0000-000040060000}"/>
    <cellStyle name="Currency 2 2 15 2" xfId="2042" xr:uid="{00000000-0005-0000-0000-000041060000}"/>
    <cellStyle name="Currency 2 2 15 2 2" xfId="4489" xr:uid="{00000000-0005-0000-0000-000042060000}"/>
    <cellStyle name="Currency 2 2 15 2 3" xfId="3317" xr:uid="{00000000-0005-0000-0000-000043060000}"/>
    <cellStyle name="Currency 2 2 15 3" xfId="3853" xr:uid="{00000000-0005-0000-0000-000044060000}"/>
    <cellStyle name="Currency 2 2 15 4" xfId="2681" xr:uid="{00000000-0005-0000-0000-000045060000}"/>
    <cellStyle name="Currency 2 2 16" xfId="1206" xr:uid="{00000000-0005-0000-0000-000046060000}"/>
    <cellStyle name="Currency 2 2 16 2" xfId="4066" xr:uid="{00000000-0005-0000-0000-000047060000}"/>
    <cellStyle name="Currency 2 2 16 3" xfId="2894" xr:uid="{00000000-0005-0000-0000-000048060000}"/>
    <cellStyle name="Currency 2 2 2" xfId="17" xr:uid="{00000000-0005-0000-0000-000049060000}"/>
    <cellStyle name="Currency 2 2 2 10" xfId="111" xr:uid="{00000000-0005-0000-0000-00004A060000}"/>
    <cellStyle name="Currency 2 2 2 10 2" xfId="211" xr:uid="{00000000-0005-0000-0000-00004B060000}"/>
    <cellStyle name="Currency 2 2 2 10 2 2" xfId="422" xr:uid="{00000000-0005-0000-0000-00004C060000}"/>
    <cellStyle name="Currency 2 2 2 10 2 2 2" xfId="838" xr:uid="{00000000-0005-0000-0000-00004D060000}"/>
    <cellStyle name="Currency 2 2 2 10 2 2 2 2" xfId="2021" xr:uid="{00000000-0005-0000-0000-00004E060000}"/>
    <cellStyle name="Currency 2 2 2 10 2 2 2 2 2" xfId="4477" xr:uid="{00000000-0005-0000-0000-00004F060000}"/>
    <cellStyle name="Currency 2 2 2 10 2 2 2 2 3" xfId="3305" xr:uid="{00000000-0005-0000-0000-000050060000}"/>
    <cellStyle name="Currency 2 2 2 10 2 2 2 3" xfId="3841" xr:uid="{00000000-0005-0000-0000-000051060000}"/>
    <cellStyle name="Currency 2 2 2 10 2 2 2 4" xfId="2669" xr:uid="{00000000-0005-0000-0000-000052060000}"/>
    <cellStyle name="Currency 2 2 2 10 2 2 3" xfId="1179" xr:uid="{00000000-0005-0000-0000-000053060000}"/>
    <cellStyle name="Currency 2 2 2 10 2 2 3 2" xfId="2346" xr:uid="{00000000-0005-0000-0000-000054060000}"/>
    <cellStyle name="Currency 2 2 2 10 2 2 3 2 2" xfId="4693" xr:uid="{00000000-0005-0000-0000-000055060000}"/>
    <cellStyle name="Currency 2 2 2 10 2 2 3 2 3" xfId="3521" xr:uid="{00000000-0005-0000-0000-000056060000}"/>
    <cellStyle name="Currency 2 2 2 10 2 2 3 3" xfId="4057" xr:uid="{00000000-0005-0000-0000-000057060000}"/>
    <cellStyle name="Currency 2 2 2 10 2 2 3 4" xfId="2885" xr:uid="{00000000-0005-0000-0000-000058060000}"/>
    <cellStyle name="Currency 2 2 2 10 2 2 4" xfId="1606" xr:uid="{00000000-0005-0000-0000-000059060000}"/>
    <cellStyle name="Currency 2 2 2 10 2 2 4 2" xfId="4267" xr:uid="{00000000-0005-0000-0000-00005A060000}"/>
    <cellStyle name="Currency 2 2 2 10 2 2 4 3" xfId="3095" xr:uid="{00000000-0005-0000-0000-00005B060000}"/>
    <cellStyle name="Currency 2 2 2 10 2 2 5" xfId="3631" xr:uid="{00000000-0005-0000-0000-00005C060000}"/>
    <cellStyle name="Currency 2 2 2 10 2 2 6" xfId="2459" xr:uid="{00000000-0005-0000-0000-00005D060000}"/>
    <cellStyle name="Currency 2 2 2 10 2 3" xfId="632" xr:uid="{00000000-0005-0000-0000-00005E060000}"/>
    <cellStyle name="Currency 2 2 2 10 2 3 2" xfId="1815" xr:uid="{00000000-0005-0000-0000-00005F060000}"/>
    <cellStyle name="Currency 2 2 2 10 2 3 2 2" xfId="4373" xr:uid="{00000000-0005-0000-0000-000060060000}"/>
    <cellStyle name="Currency 2 2 2 10 2 3 2 3" xfId="3201" xr:uid="{00000000-0005-0000-0000-000061060000}"/>
    <cellStyle name="Currency 2 2 2 10 2 3 3" xfId="3737" xr:uid="{00000000-0005-0000-0000-000062060000}"/>
    <cellStyle name="Currency 2 2 2 10 2 3 4" xfId="2565" xr:uid="{00000000-0005-0000-0000-000063060000}"/>
    <cellStyle name="Currency 2 2 2 10 2 4" xfId="1066" xr:uid="{00000000-0005-0000-0000-000064060000}"/>
    <cellStyle name="Currency 2 2 2 10 2 4 2" xfId="2236" xr:uid="{00000000-0005-0000-0000-000065060000}"/>
    <cellStyle name="Currency 2 2 2 10 2 4 2 2" xfId="4586" xr:uid="{00000000-0005-0000-0000-000066060000}"/>
    <cellStyle name="Currency 2 2 2 10 2 4 2 3" xfId="3414" xr:uid="{00000000-0005-0000-0000-000067060000}"/>
    <cellStyle name="Currency 2 2 2 10 2 4 3" xfId="3950" xr:uid="{00000000-0005-0000-0000-000068060000}"/>
    <cellStyle name="Currency 2 2 2 10 2 4 4" xfId="2778" xr:uid="{00000000-0005-0000-0000-000069060000}"/>
    <cellStyle name="Currency 2 2 2 10 2 5" xfId="1400" xr:uid="{00000000-0005-0000-0000-00006A060000}"/>
    <cellStyle name="Currency 2 2 2 10 2 5 2" xfId="4163" xr:uid="{00000000-0005-0000-0000-00006B060000}"/>
    <cellStyle name="Currency 2 2 2 10 2 5 3" xfId="2991" xr:uid="{00000000-0005-0000-0000-00006C060000}"/>
    <cellStyle name="Currency 2 2 2 10 3" xfId="322" xr:uid="{00000000-0005-0000-0000-00006D060000}"/>
    <cellStyle name="Currency 2 2 2 10 3 2" xfId="738" xr:uid="{00000000-0005-0000-0000-00006E060000}"/>
    <cellStyle name="Currency 2 2 2 10 3 2 2" xfId="1921" xr:uid="{00000000-0005-0000-0000-00006F060000}"/>
    <cellStyle name="Currency 2 2 2 10 3 2 2 2" xfId="4427" xr:uid="{00000000-0005-0000-0000-000070060000}"/>
    <cellStyle name="Currency 2 2 2 10 3 2 2 3" xfId="3255" xr:uid="{00000000-0005-0000-0000-000071060000}"/>
    <cellStyle name="Currency 2 2 2 10 3 2 3" xfId="3791" xr:uid="{00000000-0005-0000-0000-000072060000}"/>
    <cellStyle name="Currency 2 2 2 10 3 2 4" xfId="2619" xr:uid="{00000000-0005-0000-0000-000073060000}"/>
    <cellStyle name="Currency 2 2 2 10 3 3" xfId="1129" xr:uid="{00000000-0005-0000-0000-000074060000}"/>
    <cellStyle name="Currency 2 2 2 10 3 3 2" xfId="2296" xr:uid="{00000000-0005-0000-0000-000075060000}"/>
    <cellStyle name="Currency 2 2 2 10 3 3 2 2" xfId="4643" xr:uid="{00000000-0005-0000-0000-000076060000}"/>
    <cellStyle name="Currency 2 2 2 10 3 3 2 3" xfId="3471" xr:uid="{00000000-0005-0000-0000-000077060000}"/>
    <cellStyle name="Currency 2 2 2 10 3 3 3" xfId="4007" xr:uid="{00000000-0005-0000-0000-000078060000}"/>
    <cellStyle name="Currency 2 2 2 10 3 3 4" xfId="2835" xr:uid="{00000000-0005-0000-0000-000079060000}"/>
    <cellStyle name="Currency 2 2 2 10 3 4" xfId="1506" xr:uid="{00000000-0005-0000-0000-00007A060000}"/>
    <cellStyle name="Currency 2 2 2 10 3 4 2" xfId="4217" xr:uid="{00000000-0005-0000-0000-00007B060000}"/>
    <cellStyle name="Currency 2 2 2 10 3 4 3" xfId="3045" xr:uid="{00000000-0005-0000-0000-00007C060000}"/>
    <cellStyle name="Currency 2 2 2 10 3 5" xfId="3581" xr:uid="{00000000-0005-0000-0000-00007D060000}"/>
    <cellStyle name="Currency 2 2 2 10 3 6" xfId="2409" xr:uid="{00000000-0005-0000-0000-00007E060000}"/>
    <cellStyle name="Currency 2 2 2 10 4" xfId="532" xr:uid="{00000000-0005-0000-0000-00007F060000}"/>
    <cellStyle name="Currency 2 2 2 10 4 2" xfId="1715" xr:uid="{00000000-0005-0000-0000-000080060000}"/>
    <cellStyle name="Currency 2 2 2 10 4 2 2" xfId="4323" xr:uid="{00000000-0005-0000-0000-000081060000}"/>
    <cellStyle name="Currency 2 2 2 10 4 2 3" xfId="3151" xr:uid="{00000000-0005-0000-0000-000082060000}"/>
    <cellStyle name="Currency 2 2 2 10 4 3" xfId="3687" xr:uid="{00000000-0005-0000-0000-000083060000}"/>
    <cellStyle name="Currency 2 2 2 10 4 4" xfId="2515" xr:uid="{00000000-0005-0000-0000-000084060000}"/>
    <cellStyle name="Currency 2 2 2 10 5" xfId="966" xr:uid="{00000000-0005-0000-0000-000085060000}"/>
    <cellStyle name="Currency 2 2 2 10 5 2" xfId="2136" xr:uid="{00000000-0005-0000-0000-000086060000}"/>
    <cellStyle name="Currency 2 2 2 10 5 2 2" xfId="4536" xr:uid="{00000000-0005-0000-0000-000087060000}"/>
    <cellStyle name="Currency 2 2 2 10 5 2 3" xfId="3364" xr:uid="{00000000-0005-0000-0000-000088060000}"/>
    <cellStyle name="Currency 2 2 2 10 5 3" xfId="3900" xr:uid="{00000000-0005-0000-0000-000089060000}"/>
    <cellStyle name="Currency 2 2 2 10 5 4" xfId="2728" xr:uid="{00000000-0005-0000-0000-00008A060000}"/>
    <cellStyle name="Currency 2 2 2 10 6" xfId="1300" xr:uid="{00000000-0005-0000-0000-00008B060000}"/>
    <cellStyle name="Currency 2 2 2 10 6 2" xfId="4113" xr:uid="{00000000-0005-0000-0000-00008C060000}"/>
    <cellStyle name="Currency 2 2 2 10 6 3" xfId="2941" xr:uid="{00000000-0005-0000-0000-00008D060000}"/>
    <cellStyle name="Currency 2 2 2 11" xfId="121" xr:uid="{00000000-0005-0000-0000-00008E060000}"/>
    <cellStyle name="Currency 2 2 2 11 2" xfId="332" xr:uid="{00000000-0005-0000-0000-00008F060000}"/>
    <cellStyle name="Currency 2 2 2 11 2 2" xfId="748" xr:uid="{00000000-0005-0000-0000-000090060000}"/>
    <cellStyle name="Currency 2 2 2 11 2 2 2" xfId="1931" xr:uid="{00000000-0005-0000-0000-000091060000}"/>
    <cellStyle name="Currency 2 2 2 11 2 2 2 2" xfId="4432" xr:uid="{00000000-0005-0000-0000-000092060000}"/>
    <cellStyle name="Currency 2 2 2 11 2 2 2 3" xfId="3260" xr:uid="{00000000-0005-0000-0000-000093060000}"/>
    <cellStyle name="Currency 2 2 2 11 2 2 3" xfId="3796" xr:uid="{00000000-0005-0000-0000-000094060000}"/>
    <cellStyle name="Currency 2 2 2 11 2 2 4" xfId="2624" xr:uid="{00000000-0005-0000-0000-000095060000}"/>
    <cellStyle name="Currency 2 2 2 11 2 3" xfId="1134" xr:uid="{00000000-0005-0000-0000-000096060000}"/>
    <cellStyle name="Currency 2 2 2 11 2 3 2" xfId="2301" xr:uid="{00000000-0005-0000-0000-000097060000}"/>
    <cellStyle name="Currency 2 2 2 11 2 3 2 2" xfId="4648" xr:uid="{00000000-0005-0000-0000-000098060000}"/>
    <cellStyle name="Currency 2 2 2 11 2 3 2 3" xfId="3476" xr:uid="{00000000-0005-0000-0000-000099060000}"/>
    <cellStyle name="Currency 2 2 2 11 2 3 3" xfId="4012" xr:uid="{00000000-0005-0000-0000-00009A060000}"/>
    <cellStyle name="Currency 2 2 2 11 2 3 4" xfId="2840" xr:uid="{00000000-0005-0000-0000-00009B060000}"/>
    <cellStyle name="Currency 2 2 2 11 2 4" xfId="1516" xr:uid="{00000000-0005-0000-0000-00009C060000}"/>
    <cellStyle name="Currency 2 2 2 11 2 4 2" xfId="4222" xr:uid="{00000000-0005-0000-0000-00009D060000}"/>
    <cellStyle name="Currency 2 2 2 11 2 4 3" xfId="3050" xr:uid="{00000000-0005-0000-0000-00009E060000}"/>
    <cellStyle name="Currency 2 2 2 11 2 5" xfId="3586" xr:uid="{00000000-0005-0000-0000-00009F060000}"/>
    <cellStyle name="Currency 2 2 2 11 2 6" xfId="2414" xr:uid="{00000000-0005-0000-0000-0000A0060000}"/>
    <cellStyle name="Currency 2 2 2 11 3" xfId="542" xr:uid="{00000000-0005-0000-0000-0000A1060000}"/>
    <cellStyle name="Currency 2 2 2 11 3 2" xfId="1725" xr:uid="{00000000-0005-0000-0000-0000A2060000}"/>
    <cellStyle name="Currency 2 2 2 11 3 2 2" xfId="4328" xr:uid="{00000000-0005-0000-0000-0000A3060000}"/>
    <cellStyle name="Currency 2 2 2 11 3 2 3" xfId="3156" xr:uid="{00000000-0005-0000-0000-0000A4060000}"/>
    <cellStyle name="Currency 2 2 2 11 3 3" xfId="3692" xr:uid="{00000000-0005-0000-0000-0000A5060000}"/>
    <cellStyle name="Currency 2 2 2 11 3 4" xfId="2520" xr:uid="{00000000-0005-0000-0000-0000A6060000}"/>
    <cellStyle name="Currency 2 2 2 11 4" xfId="976" xr:uid="{00000000-0005-0000-0000-0000A7060000}"/>
    <cellStyle name="Currency 2 2 2 11 4 2" xfId="2146" xr:uid="{00000000-0005-0000-0000-0000A8060000}"/>
    <cellStyle name="Currency 2 2 2 11 4 2 2" xfId="4541" xr:uid="{00000000-0005-0000-0000-0000A9060000}"/>
    <cellStyle name="Currency 2 2 2 11 4 2 3" xfId="3369" xr:uid="{00000000-0005-0000-0000-0000AA060000}"/>
    <cellStyle name="Currency 2 2 2 11 4 3" xfId="3905" xr:uid="{00000000-0005-0000-0000-0000AB060000}"/>
    <cellStyle name="Currency 2 2 2 11 4 4" xfId="2733" xr:uid="{00000000-0005-0000-0000-0000AC060000}"/>
    <cellStyle name="Currency 2 2 2 11 5" xfId="1310" xr:uid="{00000000-0005-0000-0000-0000AD060000}"/>
    <cellStyle name="Currency 2 2 2 11 5 2" xfId="4118" xr:uid="{00000000-0005-0000-0000-0000AE060000}"/>
    <cellStyle name="Currency 2 2 2 11 5 3" xfId="2946" xr:uid="{00000000-0005-0000-0000-0000AF060000}"/>
    <cellStyle name="Currency 2 2 2 12" xfId="232" xr:uid="{00000000-0005-0000-0000-0000B0060000}"/>
    <cellStyle name="Currency 2 2 2 12 2" xfId="648" xr:uid="{00000000-0005-0000-0000-0000B1060000}"/>
    <cellStyle name="Currency 2 2 2 12 2 2" xfId="1831" xr:uid="{00000000-0005-0000-0000-0000B2060000}"/>
    <cellStyle name="Currency 2 2 2 12 2 2 2" xfId="4382" xr:uid="{00000000-0005-0000-0000-0000B3060000}"/>
    <cellStyle name="Currency 2 2 2 12 2 2 3" xfId="3210" xr:uid="{00000000-0005-0000-0000-0000B4060000}"/>
    <cellStyle name="Currency 2 2 2 12 2 3" xfId="3746" xr:uid="{00000000-0005-0000-0000-0000B5060000}"/>
    <cellStyle name="Currency 2 2 2 12 2 4" xfId="2574" xr:uid="{00000000-0005-0000-0000-0000B6060000}"/>
    <cellStyle name="Currency 2 2 2 12 3" xfId="1084" xr:uid="{00000000-0005-0000-0000-0000B7060000}"/>
    <cellStyle name="Currency 2 2 2 12 3 2" xfId="2251" xr:uid="{00000000-0005-0000-0000-0000B8060000}"/>
    <cellStyle name="Currency 2 2 2 12 3 2 2" xfId="4598" xr:uid="{00000000-0005-0000-0000-0000B9060000}"/>
    <cellStyle name="Currency 2 2 2 12 3 2 3" xfId="3426" xr:uid="{00000000-0005-0000-0000-0000BA060000}"/>
    <cellStyle name="Currency 2 2 2 12 3 3" xfId="3962" xr:uid="{00000000-0005-0000-0000-0000BB060000}"/>
    <cellStyle name="Currency 2 2 2 12 3 4" xfId="2790" xr:uid="{00000000-0005-0000-0000-0000BC060000}"/>
    <cellStyle name="Currency 2 2 2 12 4" xfId="1416" xr:uid="{00000000-0005-0000-0000-0000BD060000}"/>
    <cellStyle name="Currency 2 2 2 12 4 2" xfId="4172" xr:uid="{00000000-0005-0000-0000-0000BE060000}"/>
    <cellStyle name="Currency 2 2 2 12 4 3" xfId="3000" xr:uid="{00000000-0005-0000-0000-0000BF060000}"/>
    <cellStyle name="Currency 2 2 2 12 5" xfId="3536" xr:uid="{00000000-0005-0000-0000-0000C0060000}"/>
    <cellStyle name="Currency 2 2 2 12 6" xfId="2364" xr:uid="{00000000-0005-0000-0000-0000C1060000}"/>
    <cellStyle name="Currency 2 2 2 13" xfId="442" xr:uid="{00000000-0005-0000-0000-0000C2060000}"/>
    <cellStyle name="Currency 2 2 2 13 2" xfId="1625" xr:uid="{00000000-0005-0000-0000-0000C3060000}"/>
    <cellStyle name="Currency 2 2 2 13 2 2" xfId="4278" xr:uid="{00000000-0005-0000-0000-0000C4060000}"/>
    <cellStyle name="Currency 2 2 2 13 2 3" xfId="3106" xr:uid="{00000000-0005-0000-0000-0000C5060000}"/>
    <cellStyle name="Currency 2 2 2 13 3" xfId="3642" xr:uid="{00000000-0005-0000-0000-0000C6060000}"/>
    <cellStyle name="Currency 2 2 2 13 4" xfId="2470" xr:uid="{00000000-0005-0000-0000-0000C7060000}"/>
    <cellStyle name="Currency 2 2 2 14" xfId="873" xr:uid="{00000000-0005-0000-0000-0000C8060000}"/>
    <cellStyle name="Currency 2 2 2 14 2" xfId="2046" xr:uid="{00000000-0005-0000-0000-0000C9060000}"/>
    <cellStyle name="Currency 2 2 2 14 2 2" xfId="4491" xr:uid="{00000000-0005-0000-0000-0000CA060000}"/>
    <cellStyle name="Currency 2 2 2 14 2 3" xfId="3319" xr:uid="{00000000-0005-0000-0000-0000CB060000}"/>
    <cellStyle name="Currency 2 2 2 14 3" xfId="3855" xr:uid="{00000000-0005-0000-0000-0000CC060000}"/>
    <cellStyle name="Currency 2 2 2 14 4" xfId="2683" xr:uid="{00000000-0005-0000-0000-0000CD060000}"/>
    <cellStyle name="Currency 2 2 2 15" xfId="1210" xr:uid="{00000000-0005-0000-0000-0000CE060000}"/>
    <cellStyle name="Currency 2 2 2 15 2" xfId="4068" xr:uid="{00000000-0005-0000-0000-0000CF060000}"/>
    <cellStyle name="Currency 2 2 2 15 3" xfId="2896" xr:uid="{00000000-0005-0000-0000-0000D0060000}"/>
    <cellStyle name="Currency 2 2 2 2" xfId="31" xr:uid="{00000000-0005-0000-0000-0000D1060000}"/>
    <cellStyle name="Currency 2 2 2 2 2" xfId="131" xr:uid="{00000000-0005-0000-0000-0000D2060000}"/>
    <cellStyle name="Currency 2 2 2 2 2 2" xfId="342" xr:uid="{00000000-0005-0000-0000-0000D3060000}"/>
    <cellStyle name="Currency 2 2 2 2 2 2 2" xfId="758" xr:uid="{00000000-0005-0000-0000-0000D4060000}"/>
    <cellStyle name="Currency 2 2 2 2 2 2 2 2" xfId="1941" xr:uid="{00000000-0005-0000-0000-0000D5060000}"/>
    <cellStyle name="Currency 2 2 2 2 2 2 2 2 2" xfId="4437" xr:uid="{00000000-0005-0000-0000-0000D6060000}"/>
    <cellStyle name="Currency 2 2 2 2 2 2 2 2 3" xfId="3265" xr:uid="{00000000-0005-0000-0000-0000D7060000}"/>
    <cellStyle name="Currency 2 2 2 2 2 2 2 3" xfId="3801" xr:uid="{00000000-0005-0000-0000-0000D8060000}"/>
    <cellStyle name="Currency 2 2 2 2 2 2 2 4" xfId="2629" xr:uid="{00000000-0005-0000-0000-0000D9060000}"/>
    <cellStyle name="Currency 2 2 2 2 2 2 3" xfId="1139" xr:uid="{00000000-0005-0000-0000-0000DA060000}"/>
    <cellStyle name="Currency 2 2 2 2 2 2 3 2" xfId="2306" xr:uid="{00000000-0005-0000-0000-0000DB060000}"/>
    <cellStyle name="Currency 2 2 2 2 2 2 3 2 2" xfId="4653" xr:uid="{00000000-0005-0000-0000-0000DC060000}"/>
    <cellStyle name="Currency 2 2 2 2 2 2 3 2 3" xfId="3481" xr:uid="{00000000-0005-0000-0000-0000DD060000}"/>
    <cellStyle name="Currency 2 2 2 2 2 2 3 3" xfId="4017" xr:uid="{00000000-0005-0000-0000-0000DE060000}"/>
    <cellStyle name="Currency 2 2 2 2 2 2 3 4" xfId="2845" xr:uid="{00000000-0005-0000-0000-0000DF060000}"/>
    <cellStyle name="Currency 2 2 2 2 2 2 4" xfId="1526" xr:uid="{00000000-0005-0000-0000-0000E0060000}"/>
    <cellStyle name="Currency 2 2 2 2 2 2 4 2" xfId="4227" xr:uid="{00000000-0005-0000-0000-0000E1060000}"/>
    <cellStyle name="Currency 2 2 2 2 2 2 4 3" xfId="3055" xr:uid="{00000000-0005-0000-0000-0000E2060000}"/>
    <cellStyle name="Currency 2 2 2 2 2 2 5" xfId="3591" xr:uid="{00000000-0005-0000-0000-0000E3060000}"/>
    <cellStyle name="Currency 2 2 2 2 2 2 6" xfId="2419" xr:uid="{00000000-0005-0000-0000-0000E4060000}"/>
    <cellStyle name="Currency 2 2 2 2 2 3" xfId="552" xr:uid="{00000000-0005-0000-0000-0000E5060000}"/>
    <cellStyle name="Currency 2 2 2 2 2 3 2" xfId="1735" xr:uid="{00000000-0005-0000-0000-0000E6060000}"/>
    <cellStyle name="Currency 2 2 2 2 2 3 2 2" xfId="4333" xr:uid="{00000000-0005-0000-0000-0000E7060000}"/>
    <cellStyle name="Currency 2 2 2 2 2 3 2 3" xfId="3161" xr:uid="{00000000-0005-0000-0000-0000E8060000}"/>
    <cellStyle name="Currency 2 2 2 2 2 3 3" xfId="3697" xr:uid="{00000000-0005-0000-0000-0000E9060000}"/>
    <cellStyle name="Currency 2 2 2 2 2 3 4" xfId="2525" xr:uid="{00000000-0005-0000-0000-0000EA060000}"/>
    <cellStyle name="Currency 2 2 2 2 2 4" xfId="986" xr:uid="{00000000-0005-0000-0000-0000EB060000}"/>
    <cellStyle name="Currency 2 2 2 2 2 4 2" xfId="2156" xr:uid="{00000000-0005-0000-0000-0000EC060000}"/>
    <cellStyle name="Currency 2 2 2 2 2 4 2 2" xfId="4546" xr:uid="{00000000-0005-0000-0000-0000ED060000}"/>
    <cellStyle name="Currency 2 2 2 2 2 4 2 3" xfId="3374" xr:uid="{00000000-0005-0000-0000-0000EE060000}"/>
    <cellStyle name="Currency 2 2 2 2 2 4 3" xfId="3910" xr:uid="{00000000-0005-0000-0000-0000EF060000}"/>
    <cellStyle name="Currency 2 2 2 2 2 4 4" xfId="2738" xr:uid="{00000000-0005-0000-0000-0000F0060000}"/>
    <cellStyle name="Currency 2 2 2 2 2 5" xfId="1320" xr:uid="{00000000-0005-0000-0000-0000F1060000}"/>
    <cellStyle name="Currency 2 2 2 2 2 5 2" xfId="4123" xr:uid="{00000000-0005-0000-0000-0000F2060000}"/>
    <cellStyle name="Currency 2 2 2 2 2 5 3" xfId="2951" xr:uid="{00000000-0005-0000-0000-0000F3060000}"/>
    <cellStyle name="Currency 2 2 2 2 3" xfId="242" xr:uid="{00000000-0005-0000-0000-0000F4060000}"/>
    <cellStyle name="Currency 2 2 2 2 3 2" xfId="658" xr:uid="{00000000-0005-0000-0000-0000F5060000}"/>
    <cellStyle name="Currency 2 2 2 2 3 2 2" xfId="1841" xr:uid="{00000000-0005-0000-0000-0000F6060000}"/>
    <cellStyle name="Currency 2 2 2 2 3 2 2 2" xfId="4387" xr:uid="{00000000-0005-0000-0000-0000F7060000}"/>
    <cellStyle name="Currency 2 2 2 2 3 2 2 3" xfId="3215" xr:uid="{00000000-0005-0000-0000-0000F8060000}"/>
    <cellStyle name="Currency 2 2 2 2 3 2 3" xfId="3751" xr:uid="{00000000-0005-0000-0000-0000F9060000}"/>
    <cellStyle name="Currency 2 2 2 2 3 2 4" xfId="2579" xr:uid="{00000000-0005-0000-0000-0000FA060000}"/>
    <cellStyle name="Currency 2 2 2 2 3 3" xfId="1089" xr:uid="{00000000-0005-0000-0000-0000FB060000}"/>
    <cellStyle name="Currency 2 2 2 2 3 3 2" xfId="2256" xr:uid="{00000000-0005-0000-0000-0000FC060000}"/>
    <cellStyle name="Currency 2 2 2 2 3 3 2 2" xfId="4603" xr:uid="{00000000-0005-0000-0000-0000FD060000}"/>
    <cellStyle name="Currency 2 2 2 2 3 3 2 3" xfId="3431" xr:uid="{00000000-0005-0000-0000-0000FE060000}"/>
    <cellStyle name="Currency 2 2 2 2 3 3 3" xfId="3967" xr:uid="{00000000-0005-0000-0000-0000FF060000}"/>
    <cellStyle name="Currency 2 2 2 2 3 3 4" xfId="2795" xr:uid="{00000000-0005-0000-0000-000000070000}"/>
    <cellStyle name="Currency 2 2 2 2 3 4" xfId="1426" xr:uid="{00000000-0005-0000-0000-000001070000}"/>
    <cellStyle name="Currency 2 2 2 2 3 4 2" xfId="4177" xr:uid="{00000000-0005-0000-0000-000002070000}"/>
    <cellStyle name="Currency 2 2 2 2 3 4 3" xfId="3005" xr:uid="{00000000-0005-0000-0000-000003070000}"/>
    <cellStyle name="Currency 2 2 2 2 3 5" xfId="3541" xr:uid="{00000000-0005-0000-0000-000004070000}"/>
    <cellStyle name="Currency 2 2 2 2 3 6" xfId="2369" xr:uid="{00000000-0005-0000-0000-000005070000}"/>
    <cellStyle name="Currency 2 2 2 2 4" xfId="452" xr:uid="{00000000-0005-0000-0000-000006070000}"/>
    <cellStyle name="Currency 2 2 2 2 4 2" xfId="1635" xr:uid="{00000000-0005-0000-0000-000007070000}"/>
    <cellStyle name="Currency 2 2 2 2 4 2 2" xfId="4283" xr:uid="{00000000-0005-0000-0000-000008070000}"/>
    <cellStyle name="Currency 2 2 2 2 4 2 3" xfId="3111" xr:uid="{00000000-0005-0000-0000-000009070000}"/>
    <cellStyle name="Currency 2 2 2 2 4 3" xfId="3647" xr:uid="{00000000-0005-0000-0000-00000A070000}"/>
    <cellStyle name="Currency 2 2 2 2 4 4" xfId="2475" xr:uid="{00000000-0005-0000-0000-00000B070000}"/>
    <cellStyle name="Currency 2 2 2 2 5" xfId="886" xr:uid="{00000000-0005-0000-0000-00000C070000}"/>
    <cellStyle name="Currency 2 2 2 2 5 2" xfId="2056" xr:uid="{00000000-0005-0000-0000-00000D070000}"/>
    <cellStyle name="Currency 2 2 2 2 5 2 2" xfId="4496" xr:uid="{00000000-0005-0000-0000-00000E070000}"/>
    <cellStyle name="Currency 2 2 2 2 5 2 3" xfId="3324" xr:uid="{00000000-0005-0000-0000-00000F070000}"/>
    <cellStyle name="Currency 2 2 2 2 5 3" xfId="3860" xr:uid="{00000000-0005-0000-0000-000010070000}"/>
    <cellStyle name="Currency 2 2 2 2 5 4" xfId="2688" xr:uid="{00000000-0005-0000-0000-000011070000}"/>
    <cellStyle name="Currency 2 2 2 2 6" xfId="1220" xr:uid="{00000000-0005-0000-0000-000012070000}"/>
    <cellStyle name="Currency 2 2 2 2 6 2" xfId="4073" xr:uid="{00000000-0005-0000-0000-000013070000}"/>
    <cellStyle name="Currency 2 2 2 2 6 3" xfId="2901" xr:uid="{00000000-0005-0000-0000-000014070000}"/>
    <cellStyle name="Currency 2 2 2 3" xfId="41" xr:uid="{00000000-0005-0000-0000-000015070000}"/>
    <cellStyle name="Currency 2 2 2 3 2" xfId="141" xr:uid="{00000000-0005-0000-0000-000016070000}"/>
    <cellStyle name="Currency 2 2 2 3 2 2" xfId="352" xr:uid="{00000000-0005-0000-0000-000017070000}"/>
    <cellStyle name="Currency 2 2 2 3 2 2 2" xfId="768" xr:uid="{00000000-0005-0000-0000-000018070000}"/>
    <cellStyle name="Currency 2 2 2 3 2 2 2 2" xfId="1951" xr:uid="{00000000-0005-0000-0000-000019070000}"/>
    <cellStyle name="Currency 2 2 2 3 2 2 2 2 2" xfId="4442" xr:uid="{00000000-0005-0000-0000-00001A070000}"/>
    <cellStyle name="Currency 2 2 2 3 2 2 2 2 3" xfId="3270" xr:uid="{00000000-0005-0000-0000-00001B070000}"/>
    <cellStyle name="Currency 2 2 2 3 2 2 2 3" xfId="3806" xr:uid="{00000000-0005-0000-0000-00001C070000}"/>
    <cellStyle name="Currency 2 2 2 3 2 2 2 4" xfId="2634" xr:uid="{00000000-0005-0000-0000-00001D070000}"/>
    <cellStyle name="Currency 2 2 2 3 2 2 3" xfId="1144" xr:uid="{00000000-0005-0000-0000-00001E070000}"/>
    <cellStyle name="Currency 2 2 2 3 2 2 3 2" xfId="2311" xr:uid="{00000000-0005-0000-0000-00001F070000}"/>
    <cellStyle name="Currency 2 2 2 3 2 2 3 2 2" xfId="4658" xr:uid="{00000000-0005-0000-0000-000020070000}"/>
    <cellStyle name="Currency 2 2 2 3 2 2 3 2 3" xfId="3486" xr:uid="{00000000-0005-0000-0000-000021070000}"/>
    <cellStyle name="Currency 2 2 2 3 2 2 3 3" xfId="4022" xr:uid="{00000000-0005-0000-0000-000022070000}"/>
    <cellStyle name="Currency 2 2 2 3 2 2 3 4" xfId="2850" xr:uid="{00000000-0005-0000-0000-000023070000}"/>
    <cellStyle name="Currency 2 2 2 3 2 2 4" xfId="1536" xr:uid="{00000000-0005-0000-0000-000024070000}"/>
    <cellStyle name="Currency 2 2 2 3 2 2 4 2" xfId="4232" xr:uid="{00000000-0005-0000-0000-000025070000}"/>
    <cellStyle name="Currency 2 2 2 3 2 2 4 3" xfId="3060" xr:uid="{00000000-0005-0000-0000-000026070000}"/>
    <cellStyle name="Currency 2 2 2 3 2 2 5" xfId="3596" xr:uid="{00000000-0005-0000-0000-000027070000}"/>
    <cellStyle name="Currency 2 2 2 3 2 2 6" xfId="2424" xr:uid="{00000000-0005-0000-0000-000028070000}"/>
    <cellStyle name="Currency 2 2 2 3 2 3" xfId="562" xr:uid="{00000000-0005-0000-0000-000029070000}"/>
    <cellStyle name="Currency 2 2 2 3 2 3 2" xfId="1745" xr:uid="{00000000-0005-0000-0000-00002A070000}"/>
    <cellStyle name="Currency 2 2 2 3 2 3 2 2" xfId="4338" xr:uid="{00000000-0005-0000-0000-00002B070000}"/>
    <cellStyle name="Currency 2 2 2 3 2 3 2 3" xfId="3166" xr:uid="{00000000-0005-0000-0000-00002C070000}"/>
    <cellStyle name="Currency 2 2 2 3 2 3 3" xfId="3702" xr:uid="{00000000-0005-0000-0000-00002D070000}"/>
    <cellStyle name="Currency 2 2 2 3 2 3 4" xfId="2530" xr:uid="{00000000-0005-0000-0000-00002E070000}"/>
    <cellStyle name="Currency 2 2 2 3 2 4" xfId="996" xr:uid="{00000000-0005-0000-0000-00002F070000}"/>
    <cellStyle name="Currency 2 2 2 3 2 4 2" xfId="2166" xr:uid="{00000000-0005-0000-0000-000030070000}"/>
    <cellStyle name="Currency 2 2 2 3 2 4 2 2" xfId="4551" xr:uid="{00000000-0005-0000-0000-000031070000}"/>
    <cellStyle name="Currency 2 2 2 3 2 4 2 3" xfId="3379" xr:uid="{00000000-0005-0000-0000-000032070000}"/>
    <cellStyle name="Currency 2 2 2 3 2 4 3" xfId="3915" xr:uid="{00000000-0005-0000-0000-000033070000}"/>
    <cellStyle name="Currency 2 2 2 3 2 4 4" xfId="2743" xr:uid="{00000000-0005-0000-0000-000034070000}"/>
    <cellStyle name="Currency 2 2 2 3 2 5" xfId="1330" xr:uid="{00000000-0005-0000-0000-000035070000}"/>
    <cellStyle name="Currency 2 2 2 3 2 5 2" xfId="4128" xr:uid="{00000000-0005-0000-0000-000036070000}"/>
    <cellStyle name="Currency 2 2 2 3 2 5 3" xfId="2956" xr:uid="{00000000-0005-0000-0000-000037070000}"/>
    <cellStyle name="Currency 2 2 2 3 3" xfId="252" xr:uid="{00000000-0005-0000-0000-000038070000}"/>
    <cellStyle name="Currency 2 2 2 3 3 2" xfId="668" xr:uid="{00000000-0005-0000-0000-000039070000}"/>
    <cellStyle name="Currency 2 2 2 3 3 2 2" xfId="1851" xr:uid="{00000000-0005-0000-0000-00003A070000}"/>
    <cellStyle name="Currency 2 2 2 3 3 2 2 2" xfId="4392" xr:uid="{00000000-0005-0000-0000-00003B070000}"/>
    <cellStyle name="Currency 2 2 2 3 3 2 2 3" xfId="3220" xr:uid="{00000000-0005-0000-0000-00003C070000}"/>
    <cellStyle name="Currency 2 2 2 3 3 2 3" xfId="3756" xr:uid="{00000000-0005-0000-0000-00003D070000}"/>
    <cellStyle name="Currency 2 2 2 3 3 2 4" xfId="2584" xr:uid="{00000000-0005-0000-0000-00003E070000}"/>
    <cellStyle name="Currency 2 2 2 3 3 3" xfId="1094" xr:uid="{00000000-0005-0000-0000-00003F070000}"/>
    <cellStyle name="Currency 2 2 2 3 3 3 2" xfId="2261" xr:uid="{00000000-0005-0000-0000-000040070000}"/>
    <cellStyle name="Currency 2 2 2 3 3 3 2 2" xfId="4608" xr:uid="{00000000-0005-0000-0000-000041070000}"/>
    <cellStyle name="Currency 2 2 2 3 3 3 2 3" xfId="3436" xr:uid="{00000000-0005-0000-0000-000042070000}"/>
    <cellStyle name="Currency 2 2 2 3 3 3 3" xfId="3972" xr:uid="{00000000-0005-0000-0000-000043070000}"/>
    <cellStyle name="Currency 2 2 2 3 3 3 4" xfId="2800" xr:uid="{00000000-0005-0000-0000-000044070000}"/>
    <cellStyle name="Currency 2 2 2 3 3 4" xfId="1436" xr:uid="{00000000-0005-0000-0000-000045070000}"/>
    <cellStyle name="Currency 2 2 2 3 3 4 2" xfId="4182" xr:uid="{00000000-0005-0000-0000-000046070000}"/>
    <cellStyle name="Currency 2 2 2 3 3 4 3" xfId="3010" xr:uid="{00000000-0005-0000-0000-000047070000}"/>
    <cellStyle name="Currency 2 2 2 3 3 5" xfId="3546" xr:uid="{00000000-0005-0000-0000-000048070000}"/>
    <cellStyle name="Currency 2 2 2 3 3 6" xfId="2374" xr:uid="{00000000-0005-0000-0000-000049070000}"/>
    <cellStyle name="Currency 2 2 2 3 4" xfId="462" xr:uid="{00000000-0005-0000-0000-00004A070000}"/>
    <cellStyle name="Currency 2 2 2 3 4 2" xfId="1645" xr:uid="{00000000-0005-0000-0000-00004B070000}"/>
    <cellStyle name="Currency 2 2 2 3 4 2 2" xfId="4288" xr:uid="{00000000-0005-0000-0000-00004C070000}"/>
    <cellStyle name="Currency 2 2 2 3 4 2 3" xfId="3116" xr:uid="{00000000-0005-0000-0000-00004D070000}"/>
    <cellStyle name="Currency 2 2 2 3 4 3" xfId="3652" xr:uid="{00000000-0005-0000-0000-00004E070000}"/>
    <cellStyle name="Currency 2 2 2 3 4 4" xfId="2480" xr:uid="{00000000-0005-0000-0000-00004F070000}"/>
    <cellStyle name="Currency 2 2 2 3 5" xfId="896" xr:uid="{00000000-0005-0000-0000-000050070000}"/>
    <cellStyle name="Currency 2 2 2 3 5 2" xfId="2066" xr:uid="{00000000-0005-0000-0000-000051070000}"/>
    <cellStyle name="Currency 2 2 2 3 5 2 2" xfId="4501" xr:uid="{00000000-0005-0000-0000-000052070000}"/>
    <cellStyle name="Currency 2 2 2 3 5 2 3" xfId="3329" xr:uid="{00000000-0005-0000-0000-000053070000}"/>
    <cellStyle name="Currency 2 2 2 3 5 3" xfId="3865" xr:uid="{00000000-0005-0000-0000-000054070000}"/>
    <cellStyle name="Currency 2 2 2 3 5 4" xfId="2693" xr:uid="{00000000-0005-0000-0000-000055070000}"/>
    <cellStyle name="Currency 2 2 2 3 6" xfId="1230" xr:uid="{00000000-0005-0000-0000-000056070000}"/>
    <cellStyle name="Currency 2 2 2 3 6 2" xfId="4078" xr:uid="{00000000-0005-0000-0000-000057070000}"/>
    <cellStyle name="Currency 2 2 2 3 6 3" xfId="2906" xr:uid="{00000000-0005-0000-0000-000058070000}"/>
    <cellStyle name="Currency 2 2 2 4" xfId="51" xr:uid="{00000000-0005-0000-0000-000059070000}"/>
    <cellStyle name="Currency 2 2 2 4 2" xfId="151" xr:uid="{00000000-0005-0000-0000-00005A070000}"/>
    <cellStyle name="Currency 2 2 2 4 2 2" xfId="362" xr:uid="{00000000-0005-0000-0000-00005B070000}"/>
    <cellStyle name="Currency 2 2 2 4 2 2 2" xfId="778" xr:uid="{00000000-0005-0000-0000-00005C070000}"/>
    <cellStyle name="Currency 2 2 2 4 2 2 2 2" xfId="1961" xr:uid="{00000000-0005-0000-0000-00005D070000}"/>
    <cellStyle name="Currency 2 2 2 4 2 2 2 2 2" xfId="4447" xr:uid="{00000000-0005-0000-0000-00005E070000}"/>
    <cellStyle name="Currency 2 2 2 4 2 2 2 2 3" xfId="3275" xr:uid="{00000000-0005-0000-0000-00005F070000}"/>
    <cellStyle name="Currency 2 2 2 4 2 2 2 3" xfId="3811" xr:uid="{00000000-0005-0000-0000-000060070000}"/>
    <cellStyle name="Currency 2 2 2 4 2 2 2 4" xfId="2639" xr:uid="{00000000-0005-0000-0000-000061070000}"/>
    <cellStyle name="Currency 2 2 2 4 2 2 3" xfId="1149" xr:uid="{00000000-0005-0000-0000-000062070000}"/>
    <cellStyle name="Currency 2 2 2 4 2 2 3 2" xfId="2316" xr:uid="{00000000-0005-0000-0000-000063070000}"/>
    <cellStyle name="Currency 2 2 2 4 2 2 3 2 2" xfId="4663" xr:uid="{00000000-0005-0000-0000-000064070000}"/>
    <cellStyle name="Currency 2 2 2 4 2 2 3 2 3" xfId="3491" xr:uid="{00000000-0005-0000-0000-000065070000}"/>
    <cellStyle name="Currency 2 2 2 4 2 2 3 3" xfId="4027" xr:uid="{00000000-0005-0000-0000-000066070000}"/>
    <cellStyle name="Currency 2 2 2 4 2 2 3 4" xfId="2855" xr:uid="{00000000-0005-0000-0000-000067070000}"/>
    <cellStyle name="Currency 2 2 2 4 2 2 4" xfId="1546" xr:uid="{00000000-0005-0000-0000-000068070000}"/>
    <cellStyle name="Currency 2 2 2 4 2 2 4 2" xfId="4237" xr:uid="{00000000-0005-0000-0000-000069070000}"/>
    <cellStyle name="Currency 2 2 2 4 2 2 4 3" xfId="3065" xr:uid="{00000000-0005-0000-0000-00006A070000}"/>
    <cellStyle name="Currency 2 2 2 4 2 2 5" xfId="3601" xr:uid="{00000000-0005-0000-0000-00006B070000}"/>
    <cellStyle name="Currency 2 2 2 4 2 2 6" xfId="2429" xr:uid="{00000000-0005-0000-0000-00006C070000}"/>
    <cellStyle name="Currency 2 2 2 4 2 3" xfId="572" xr:uid="{00000000-0005-0000-0000-00006D070000}"/>
    <cellStyle name="Currency 2 2 2 4 2 3 2" xfId="1755" xr:uid="{00000000-0005-0000-0000-00006E070000}"/>
    <cellStyle name="Currency 2 2 2 4 2 3 2 2" xfId="4343" xr:uid="{00000000-0005-0000-0000-00006F070000}"/>
    <cellStyle name="Currency 2 2 2 4 2 3 2 3" xfId="3171" xr:uid="{00000000-0005-0000-0000-000070070000}"/>
    <cellStyle name="Currency 2 2 2 4 2 3 3" xfId="3707" xr:uid="{00000000-0005-0000-0000-000071070000}"/>
    <cellStyle name="Currency 2 2 2 4 2 3 4" xfId="2535" xr:uid="{00000000-0005-0000-0000-000072070000}"/>
    <cellStyle name="Currency 2 2 2 4 2 4" xfId="1006" xr:uid="{00000000-0005-0000-0000-000073070000}"/>
    <cellStyle name="Currency 2 2 2 4 2 4 2" xfId="2176" xr:uid="{00000000-0005-0000-0000-000074070000}"/>
    <cellStyle name="Currency 2 2 2 4 2 4 2 2" xfId="4556" xr:uid="{00000000-0005-0000-0000-000075070000}"/>
    <cellStyle name="Currency 2 2 2 4 2 4 2 3" xfId="3384" xr:uid="{00000000-0005-0000-0000-000076070000}"/>
    <cellStyle name="Currency 2 2 2 4 2 4 3" xfId="3920" xr:uid="{00000000-0005-0000-0000-000077070000}"/>
    <cellStyle name="Currency 2 2 2 4 2 4 4" xfId="2748" xr:uid="{00000000-0005-0000-0000-000078070000}"/>
    <cellStyle name="Currency 2 2 2 4 2 5" xfId="1340" xr:uid="{00000000-0005-0000-0000-000079070000}"/>
    <cellStyle name="Currency 2 2 2 4 2 5 2" xfId="4133" xr:uid="{00000000-0005-0000-0000-00007A070000}"/>
    <cellStyle name="Currency 2 2 2 4 2 5 3" xfId="2961" xr:uid="{00000000-0005-0000-0000-00007B070000}"/>
    <cellStyle name="Currency 2 2 2 4 3" xfId="262" xr:uid="{00000000-0005-0000-0000-00007C070000}"/>
    <cellStyle name="Currency 2 2 2 4 3 2" xfId="678" xr:uid="{00000000-0005-0000-0000-00007D070000}"/>
    <cellStyle name="Currency 2 2 2 4 3 2 2" xfId="1861" xr:uid="{00000000-0005-0000-0000-00007E070000}"/>
    <cellStyle name="Currency 2 2 2 4 3 2 2 2" xfId="4397" xr:uid="{00000000-0005-0000-0000-00007F070000}"/>
    <cellStyle name="Currency 2 2 2 4 3 2 2 3" xfId="3225" xr:uid="{00000000-0005-0000-0000-000080070000}"/>
    <cellStyle name="Currency 2 2 2 4 3 2 3" xfId="3761" xr:uid="{00000000-0005-0000-0000-000081070000}"/>
    <cellStyle name="Currency 2 2 2 4 3 2 4" xfId="2589" xr:uid="{00000000-0005-0000-0000-000082070000}"/>
    <cellStyle name="Currency 2 2 2 4 3 3" xfId="1099" xr:uid="{00000000-0005-0000-0000-000083070000}"/>
    <cellStyle name="Currency 2 2 2 4 3 3 2" xfId="2266" xr:uid="{00000000-0005-0000-0000-000084070000}"/>
    <cellStyle name="Currency 2 2 2 4 3 3 2 2" xfId="4613" xr:uid="{00000000-0005-0000-0000-000085070000}"/>
    <cellStyle name="Currency 2 2 2 4 3 3 2 3" xfId="3441" xr:uid="{00000000-0005-0000-0000-000086070000}"/>
    <cellStyle name="Currency 2 2 2 4 3 3 3" xfId="3977" xr:uid="{00000000-0005-0000-0000-000087070000}"/>
    <cellStyle name="Currency 2 2 2 4 3 3 4" xfId="2805" xr:uid="{00000000-0005-0000-0000-000088070000}"/>
    <cellStyle name="Currency 2 2 2 4 3 4" xfId="1446" xr:uid="{00000000-0005-0000-0000-000089070000}"/>
    <cellStyle name="Currency 2 2 2 4 3 4 2" xfId="4187" xr:uid="{00000000-0005-0000-0000-00008A070000}"/>
    <cellStyle name="Currency 2 2 2 4 3 4 3" xfId="3015" xr:uid="{00000000-0005-0000-0000-00008B070000}"/>
    <cellStyle name="Currency 2 2 2 4 3 5" xfId="3551" xr:uid="{00000000-0005-0000-0000-00008C070000}"/>
    <cellStyle name="Currency 2 2 2 4 3 6" xfId="2379" xr:uid="{00000000-0005-0000-0000-00008D070000}"/>
    <cellStyle name="Currency 2 2 2 4 4" xfId="472" xr:uid="{00000000-0005-0000-0000-00008E070000}"/>
    <cellStyle name="Currency 2 2 2 4 4 2" xfId="1655" xr:uid="{00000000-0005-0000-0000-00008F070000}"/>
    <cellStyle name="Currency 2 2 2 4 4 2 2" xfId="4293" xr:uid="{00000000-0005-0000-0000-000090070000}"/>
    <cellStyle name="Currency 2 2 2 4 4 2 3" xfId="3121" xr:uid="{00000000-0005-0000-0000-000091070000}"/>
    <cellStyle name="Currency 2 2 2 4 4 3" xfId="3657" xr:uid="{00000000-0005-0000-0000-000092070000}"/>
    <cellStyle name="Currency 2 2 2 4 4 4" xfId="2485" xr:uid="{00000000-0005-0000-0000-000093070000}"/>
    <cellStyle name="Currency 2 2 2 4 5" xfId="906" xr:uid="{00000000-0005-0000-0000-000094070000}"/>
    <cellStyle name="Currency 2 2 2 4 5 2" xfId="2076" xr:uid="{00000000-0005-0000-0000-000095070000}"/>
    <cellStyle name="Currency 2 2 2 4 5 2 2" xfId="4506" xr:uid="{00000000-0005-0000-0000-000096070000}"/>
    <cellStyle name="Currency 2 2 2 4 5 2 3" xfId="3334" xr:uid="{00000000-0005-0000-0000-000097070000}"/>
    <cellStyle name="Currency 2 2 2 4 5 3" xfId="3870" xr:uid="{00000000-0005-0000-0000-000098070000}"/>
    <cellStyle name="Currency 2 2 2 4 5 4" xfId="2698" xr:uid="{00000000-0005-0000-0000-000099070000}"/>
    <cellStyle name="Currency 2 2 2 4 6" xfId="1240" xr:uid="{00000000-0005-0000-0000-00009A070000}"/>
    <cellStyle name="Currency 2 2 2 4 6 2" xfId="4083" xr:uid="{00000000-0005-0000-0000-00009B070000}"/>
    <cellStyle name="Currency 2 2 2 4 6 3" xfId="2911" xr:uid="{00000000-0005-0000-0000-00009C070000}"/>
    <cellStyle name="Currency 2 2 2 5" xfId="61" xr:uid="{00000000-0005-0000-0000-00009D070000}"/>
    <cellStyle name="Currency 2 2 2 5 2" xfId="161" xr:uid="{00000000-0005-0000-0000-00009E070000}"/>
    <cellStyle name="Currency 2 2 2 5 2 2" xfId="372" xr:uid="{00000000-0005-0000-0000-00009F070000}"/>
    <cellStyle name="Currency 2 2 2 5 2 2 2" xfId="788" xr:uid="{00000000-0005-0000-0000-0000A0070000}"/>
    <cellStyle name="Currency 2 2 2 5 2 2 2 2" xfId="1971" xr:uid="{00000000-0005-0000-0000-0000A1070000}"/>
    <cellStyle name="Currency 2 2 2 5 2 2 2 2 2" xfId="4452" xr:uid="{00000000-0005-0000-0000-0000A2070000}"/>
    <cellStyle name="Currency 2 2 2 5 2 2 2 2 3" xfId="3280" xr:uid="{00000000-0005-0000-0000-0000A3070000}"/>
    <cellStyle name="Currency 2 2 2 5 2 2 2 3" xfId="3816" xr:uid="{00000000-0005-0000-0000-0000A4070000}"/>
    <cellStyle name="Currency 2 2 2 5 2 2 2 4" xfId="2644" xr:uid="{00000000-0005-0000-0000-0000A5070000}"/>
    <cellStyle name="Currency 2 2 2 5 2 2 3" xfId="1154" xr:uid="{00000000-0005-0000-0000-0000A6070000}"/>
    <cellStyle name="Currency 2 2 2 5 2 2 3 2" xfId="2321" xr:uid="{00000000-0005-0000-0000-0000A7070000}"/>
    <cellStyle name="Currency 2 2 2 5 2 2 3 2 2" xfId="4668" xr:uid="{00000000-0005-0000-0000-0000A8070000}"/>
    <cellStyle name="Currency 2 2 2 5 2 2 3 2 3" xfId="3496" xr:uid="{00000000-0005-0000-0000-0000A9070000}"/>
    <cellStyle name="Currency 2 2 2 5 2 2 3 3" xfId="4032" xr:uid="{00000000-0005-0000-0000-0000AA070000}"/>
    <cellStyle name="Currency 2 2 2 5 2 2 3 4" xfId="2860" xr:uid="{00000000-0005-0000-0000-0000AB070000}"/>
    <cellStyle name="Currency 2 2 2 5 2 2 4" xfId="1556" xr:uid="{00000000-0005-0000-0000-0000AC070000}"/>
    <cellStyle name="Currency 2 2 2 5 2 2 4 2" xfId="4242" xr:uid="{00000000-0005-0000-0000-0000AD070000}"/>
    <cellStyle name="Currency 2 2 2 5 2 2 4 3" xfId="3070" xr:uid="{00000000-0005-0000-0000-0000AE070000}"/>
    <cellStyle name="Currency 2 2 2 5 2 2 5" xfId="3606" xr:uid="{00000000-0005-0000-0000-0000AF070000}"/>
    <cellStyle name="Currency 2 2 2 5 2 2 6" xfId="2434" xr:uid="{00000000-0005-0000-0000-0000B0070000}"/>
    <cellStyle name="Currency 2 2 2 5 2 3" xfId="582" xr:uid="{00000000-0005-0000-0000-0000B1070000}"/>
    <cellStyle name="Currency 2 2 2 5 2 3 2" xfId="1765" xr:uid="{00000000-0005-0000-0000-0000B2070000}"/>
    <cellStyle name="Currency 2 2 2 5 2 3 2 2" xfId="4348" xr:uid="{00000000-0005-0000-0000-0000B3070000}"/>
    <cellStyle name="Currency 2 2 2 5 2 3 2 3" xfId="3176" xr:uid="{00000000-0005-0000-0000-0000B4070000}"/>
    <cellStyle name="Currency 2 2 2 5 2 3 3" xfId="3712" xr:uid="{00000000-0005-0000-0000-0000B5070000}"/>
    <cellStyle name="Currency 2 2 2 5 2 3 4" xfId="2540" xr:uid="{00000000-0005-0000-0000-0000B6070000}"/>
    <cellStyle name="Currency 2 2 2 5 2 4" xfId="1016" xr:uid="{00000000-0005-0000-0000-0000B7070000}"/>
    <cellStyle name="Currency 2 2 2 5 2 4 2" xfId="2186" xr:uid="{00000000-0005-0000-0000-0000B8070000}"/>
    <cellStyle name="Currency 2 2 2 5 2 4 2 2" xfId="4561" xr:uid="{00000000-0005-0000-0000-0000B9070000}"/>
    <cellStyle name="Currency 2 2 2 5 2 4 2 3" xfId="3389" xr:uid="{00000000-0005-0000-0000-0000BA070000}"/>
    <cellStyle name="Currency 2 2 2 5 2 4 3" xfId="3925" xr:uid="{00000000-0005-0000-0000-0000BB070000}"/>
    <cellStyle name="Currency 2 2 2 5 2 4 4" xfId="2753" xr:uid="{00000000-0005-0000-0000-0000BC070000}"/>
    <cellStyle name="Currency 2 2 2 5 2 5" xfId="1350" xr:uid="{00000000-0005-0000-0000-0000BD070000}"/>
    <cellStyle name="Currency 2 2 2 5 2 5 2" xfId="4138" xr:uid="{00000000-0005-0000-0000-0000BE070000}"/>
    <cellStyle name="Currency 2 2 2 5 2 5 3" xfId="2966" xr:uid="{00000000-0005-0000-0000-0000BF070000}"/>
    <cellStyle name="Currency 2 2 2 5 3" xfId="272" xr:uid="{00000000-0005-0000-0000-0000C0070000}"/>
    <cellStyle name="Currency 2 2 2 5 3 2" xfId="688" xr:uid="{00000000-0005-0000-0000-0000C1070000}"/>
    <cellStyle name="Currency 2 2 2 5 3 2 2" xfId="1871" xr:uid="{00000000-0005-0000-0000-0000C2070000}"/>
    <cellStyle name="Currency 2 2 2 5 3 2 2 2" xfId="4402" xr:uid="{00000000-0005-0000-0000-0000C3070000}"/>
    <cellStyle name="Currency 2 2 2 5 3 2 2 3" xfId="3230" xr:uid="{00000000-0005-0000-0000-0000C4070000}"/>
    <cellStyle name="Currency 2 2 2 5 3 2 3" xfId="3766" xr:uid="{00000000-0005-0000-0000-0000C5070000}"/>
    <cellStyle name="Currency 2 2 2 5 3 2 4" xfId="2594" xr:uid="{00000000-0005-0000-0000-0000C6070000}"/>
    <cellStyle name="Currency 2 2 2 5 3 3" xfId="1104" xr:uid="{00000000-0005-0000-0000-0000C7070000}"/>
    <cellStyle name="Currency 2 2 2 5 3 3 2" xfId="2271" xr:uid="{00000000-0005-0000-0000-0000C8070000}"/>
    <cellStyle name="Currency 2 2 2 5 3 3 2 2" xfId="4618" xr:uid="{00000000-0005-0000-0000-0000C9070000}"/>
    <cellStyle name="Currency 2 2 2 5 3 3 2 3" xfId="3446" xr:uid="{00000000-0005-0000-0000-0000CA070000}"/>
    <cellStyle name="Currency 2 2 2 5 3 3 3" xfId="3982" xr:uid="{00000000-0005-0000-0000-0000CB070000}"/>
    <cellStyle name="Currency 2 2 2 5 3 3 4" xfId="2810" xr:uid="{00000000-0005-0000-0000-0000CC070000}"/>
    <cellStyle name="Currency 2 2 2 5 3 4" xfId="1456" xr:uid="{00000000-0005-0000-0000-0000CD070000}"/>
    <cellStyle name="Currency 2 2 2 5 3 4 2" xfId="4192" xr:uid="{00000000-0005-0000-0000-0000CE070000}"/>
    <cellStyle name="Currency 2 2 2 5 3 4 3" xfId="3020" xr:uid="{00000000-0005-0000-0000-0000CF070000}"/>
    <cellStyle name="Currency 2 2 2 5 3 5" xfId="3556" xr:uid="{00000000-0005-0000-0000-0000D0070000}"/>
    <cellStyle name="Currency 2 2 2 5 3 6" xfId="2384" xr:uid="{00000000-0005-0000-0000-0000D1070000}"/>
    <cellStyle name="Currency 2 2 2 5 4" xfId="482" xr:uid="{00000000-0005-0000-0000-0000D2070000}"/>
    <cellStyle name="Currency 2 2 2 5 4 2" xfId="1665" xr:uid="{00000000-0005-0000-0000-0000D3070000}"/>
    <cellStyle name="Currency 2 2 2 5 4 2 2" xfId="4298" xr:uid="{00000000-0005-0000-0000-0000D4070000}"/>
    <cellStyle name="Currency 2 2 2 5 4 2 3" xfId="3126" xr:uid="{00000000-0005-0000-0000-0000D5070000}"/>
    <cellStyle name="Currency 2 2 2 5 4 3" xfId="3662" xr:uid="{00000000-0005-0000-0000-0000D6070000}"/>
    <cellStyle name="Currency 2 2 2 5 4 4" xfId="2490" xr:uid="{00000000-0005-0000-0000-0000D7070000}"/>
    <cellStyle name="Currency 2 2 2 5 5" xfId="916" xr:uid="{00000000-0005-0000-0000-0000D8070000}"/>
    <cellStyle name="Currency 2 2 2 5 5 2" xfId="2086" xr:uid="{00000000-0005-0000-0000-0000D9070000}"/>
    <cellStyle name="Currency 2 2 2 5 5 2 2" xfId="4511" xr:uid="{00000000-0005-0000-0000-0000DA070000}"/>
    <cellStyle name="Currency 2 2 2 5 5 2 3" xfId="3339" xr:uid="{00000000-0005-0000-0000-0000DB070000}"/>
    <cellStyle name="Currency 2 2 2 5 5 3" xfId="3875" xr:uid="{00000000-0005-0000-0000-0000DC070000}"/>
    <cellStyle name="Currency 2 2 2 5 5 4" xfId="2703" xr:uid="{00000000-0005-0000-0000-0000DD070000}"/>
    <cellStyle name="Currency 2 2 2 5 6" xfId="1250" xr:uid="{00000000-0005-0000-0000-0000DE070000}"/>
    <cellStyle name="Currency 2 2 2 5 6 2" xfId="4088" xr:uid="{00000000-0005-0000-0000-0000DF070000}"/>
    <cellStyle name="Currency 2 2 2 5 6 3" xfId="2916" xr:uid="{00000000-0005-0000-0000-0000E0070000}"/>
    <cellStyle name="Currency 2 2 2 6" xfId="71" xr:uid="{00000000-0005-0000-0000-0000E1070000}"/>
    <cellStyle name="Currency 2 2 2 6 2" xfId="171" xr:uid="{00000000-0005-0000-0000-0000E2070000}"/>
    <cellStyle name="Currency 2 2 2 6 2 2" xfId="382" xr:uid="{00000000-0005-0000-0000-0000E3070000}"/>
    <cellStyle name="Currency 2 2 2 6 2 2 2" xfId="798" xr:uid="{00000000-0005-0000-0000-0000E4070000}"/>
    <cellStyle name="Currency 2 2 2 6 2 2 2 2" xfId="1981" xr:uid="{00000000-0005-0000-0000-0000E5070000}"/>
    <cellStyle name="Currency 2 2 2 6 2 2 2 2 2" xfId="4457" xr:uid="{00000000-0005-0000-0000-0000E6070000}"/>
    <cellStyle name="Currency 2 2 2 6 2 2 2 2 3" xfId="3285" xr:uid="{00000000-0005-0000-0000-0000E7070000}"/>
    <cellStyle name="Currency 2 2 2 6 2 2 2 3" xfId="3821" xr:uid="{00000000-0005-0000-0000-0000E8070000}"/>
    <cellStyle name="Currency 2 2 2 6 2 2 2 4" xfId="2649" xr:uid="{00000000-0005-0000-0000-0000E9070000}"/>
    <cellStyle name="Currency 2 2 2 6 2 2 3" xfId="1159" xr:uid="{00000000-0005-0000-0000-0000EA070000}"/>
    <cellStyle name="Currency 2 2 2 6 2 2 3 2" xfId="2326" xr:uid="{00000000-0005-0000-0000-0000EB070000}"/>
    <cellStyle name="Currency 2 2 2 6 2 2 3 2 2" xfId="4673" xr:uid="{00000000-0005-0000-0000-0000EC070000}"/>
    <cellStyle name="Currency 2 2 2 6 2 2 3 2 3" xfId="3501" xr:uid="{00000000-0005-0000-0000-0000ED070000}"/>
    <cellStyle name="Currency 2 2 2 6 2 2 3 3" xfId="4037" xr:uid="{00000000-0005-0000-0000-0000EE070000}"/>
    <cellStyle name="Currency 2 2 2 6 2 2 3 4" xfId="2865" xr:uid="{00000000-0005-0000-0000-0000EF070000}"/>
    <cellStyle name="Currency 2 2 2 6 2 2 4" xfId="1566" xr:uid="{00000000-0005-0000-0000-0000F0070000}"/>
    <cellStyle name="Currency 2 2 2 6 2 2 4 2" xfId="4247" xr:uid="{00000000-0005-0000-0000-0000F1070000}"/>
    <cellStyle name="Currency 2 2 2 6 2 2 4 3" xfId="3075" xr:uid="{00000000-0005-0000-0000-0000F2070000}"/>
    <cellStyle name="Currency 2 2 2 6 2 2 5" xfId="3611" xr:uid="{00000000-0005-0000-0000-0000F3070000}"/>
    <cellStyle name="Currency 2 2 2 6 2 2 6" xfId="2439" xr:uid="{00000000-0005-0000-0000-0000F4070000}"/>
    <cellStyle name="Currency 2 2 2 6 2 3" xfId="592" xr:uid="{00000000-0005-0000-0000-0000F5070000}"/>
    <cellStyle name="Currency 2 2 2 6 2 3 2" xfId="1775" xr:uid="{00000000-0005-0000-0000-0000F6070000}"/>
    <cellStyle name="Currency 2 2 2 6 2 3 2 2" xfId="4353" xr:uid="{00000000-0005-0000-0000-0000F7070000}"/>
    <cellStyle name="Currency 2 2 2 6 2 3 2 3" xfId="3181" xr:uid="{00000000-0005-0000-0000-0000F8070000}"/>
    <cellStyle name="Currency 2 2 2 6 2 3 3" xfId="3717" xr:uid="{00000000-0005-0000-0000-0000F9070000}"/>
    <cellStyle name="Currency 2 2 2 6 2 3 4" xfId="2545" xr:uid="{00000000-0005-0000-0000-0000FA070000}"/>
    <cellStyle name="Currency 2 2 2 6 2 4" xfId="1026" xr:uid="{00000000-0005-0000-0000-0000FB070000}"/>
    <cellStyle name="Currency 2 2 2 6 2 4 2" xfId="2196" xr:uid="{00000000-0005-0000-0000-0000FC070000}"/>
    <cellStyle name="Currency 2 2 2 6 2 4 2 2" xfId="4566" xr:uid="{00000000-0005-0000-0000-0000FD070000}"/>
    <cellStyle name="Currency 2 2 2 6 2 4 2 3" xfId="3394" xr:uid="{00000000-0005-0000-0000-0000FE070000}"/>
    <cellStyle name="Currency 2 2 2 6 2 4 3" xfId="3930" xr:uid="{00000000-0005-0000-0000-0000FF070000}"/>
    <cellStyle name="Currency 2 2 2 6 2 4 4" xfId="2758" xr:uid="{00000000-0005-0000-0000-000000080000}"/>
    <cellStyle name="Currency 2 2 2 6 2 5" xfId="1360" xr:uid="{00000000-0005-0000-0000-000001080000}"/>
    <cellStyle name="Currency 2 2 2 6 2 5 2" xfId="4143" xr:uid="{00000000-0005-0000-0000-000002080000}"/>
    <cellStyle name="Currency 2 2 2 6 2 5 3" xfId="2971" xr:uid="{00000000-0005-0000-0000-000003080000}"/>
    <cellStyle name="Currency 2 2 2 6 3" xfId="282" xr:uid="{00000000-0005-0000-0000-000004080000}"/>
    <cellStyle name="Currency 2 2 2 6 3 2" xfId="698" xr:uid="{00000000-0005-0000-0000-000005080000}"/>
    <cellStyle name="Currency 2 2 2 6 3 2 2" xfId="1881" xr:uid="{00000000-0005-0000-0000-000006080000}"/>
    <cellStyle name="Currency 2 2 2 6 3 2 2 2" xfId="4407" xr:uid="{00000000-0005-0000-0000-000007080000}"/>
    <cellStyle name="Currency 2 2 2 6 3 2 2 3" xfId="3235" xr:uid="{00000000-0005-0000-0000-000008080000}"/>
    <cellStyle name="Currency 2 2 2 6 3 2 3" xfId="3771" xr:uid="{00000000-0005-0000-0000-000009080000}"/>
    <cellStyle name="Currency 2 2 2 6 3 2 4" xfId="2599" xr:uid="{00000000-0005-0000-0000-00000A080000}"/>
    <cellStyle name="Currency 2 2 2 6 3 3" xfId="1109" xr:uid="{00000000-0005-0000-0000-00000B080000}"/>
    <cellStyle name="Currency 2 2 2 6 3 3 2" xfId="2276" xr:uid="{00000000-0005-0000-0000-00000C080000}"/>
    <cellStyle name="Currency 2 2 2 6 3 3 2 2" xfId="4623" xr:uid="{00000000-0005-0000-0000-00000D080000}"/>
    <cellStyle name="Currency 2 2 2 6 3 3 2 3" xfId="3451" xr:uid="{00000000-0005-0000-0000-00000E080000}"/>
    <cellStyle name="Currency 2 2 2 6 3 3 3" xfId="3987" xr:uid="{00000000-0005-0000-0000-00000F080000}"/>
    <cellStyle name="Currency 2 2 2 6 3 3 4" xfId="2815" xr:uid="{00000000-0005-0000-0000-000010080000}"/>
    <cellStyle name="Currency 2 2 2 6 3 4" xfId="1466" xr:uid="{00000000-0005-0000-0000-000011080000}"/>
    <cellStyle name="Currency 2 2 2 6 3 4 2" xfId="4197" xr:uid="{00000000-0005-0000-0000-000012080000}"/>
    <cellStyle name="Currency 2 2 2 6 3 4 3" xfId="3025" xr:uid="{00000000-0005-0000-0000-000013080000}"/>
    <cellStyle name="Currency 2 2 2 6 3 5" xfId="3561" xr:uid="{00000000-0005-0000-0000-000014080000}"/>
    <cellStyle name="Currency 2 2 2 6 3 6" xfId="2389" xr:uid="{00000000-0005-0000-0000-000015080000}"/>
    <cellStyle name="Currency 2 2 2 6 4" xfId="492" xr:uid="{00000000-0005-0000-0000-000016080000}"/>
    <cellStyle name="Currency 2 2 2 6 4 2" xfId="1675" xr:uid="{00000000-0005-0000-0000-000017080000}"/>
    <cellStyle name="Currency 2 2 2 6 4 2 2" xfId="4303" xr:uid="{00000000-0005-0000-0000-000018080000}"/>
    <cellStyle name="Currency 2 2 2 6 4 2 3" xfId="3131" xr:uid="{00000000-0005-0000-0000-000019080000}"/>
    <cellStyle name="Currency 2 2 2 6 4 3" xfId="3667" xr:uid="{00000000-0005-0000-0000-00001A080000}"/>
    <cellStyle name="Currency 2 2 2 6 4 4" xfId="2495" xr:uid="{00000000-0005-0000-0000-00001B080000}"/>
    <cellStyle name="Currency 2 2 2 6 5" xfId="926" xr:uid="{00000000-0005-0000-0000-00001C080000}"/>
    <cellStyle name="Currency 2 2 2 6 5 2" xfId="2096" xr:uid="{00000000-0005-0000-0000-00001D080000}"/>
    <cellStyle name="Currency 2 2 2 6 5 2 2" xfId="4516" xr:uid="{00000000-0005-0000-0000-00001E080000}"/>
    <cellStyle name="Currency 2 2 2 6 5 2 3" xfId="3344" xr:uid="{00000000-0005-0000-0000-00001F080000}"/>
    <cellStyle name="Currency 2 2 2 6 5 3" xfId="3880" xr:uid="{00000000-0005-0000-0000-000020080000}"/>
    <cellStyle name="Currency 2 2 2 6 5 4" xfId="2708" xr:uid="{00000000-0005-0000-0000-000021080000}"/>
    <cellStyle name="Currency 2 2 2 6 6" xfId="1260" xr:uid="{00000000-0005-0000-0000-000022080000}"/>
    <cellStyle name="Currency 2 2 2 6 6 2" xfId="4093" xr:uid="{00000000-0005-0000-0000-000023080000}"/>
    <cellStyle name="Currency 2 2 2 6 6 3" xfId="2921" xr:uid="{00000000-0005-0000-0000-000024080000}"/>
    <cellStyle name="Currency 2 2 2 7" xfId="81" xr:uid="{00000000-0005-0000-0000-000025080000}"/>
    <cellStyle name="Currency 2 2 2 7 2" xfId="181" xr:uid="{00000000-0005-0000-0000-000026080000}"/>
    <cellStyle name="Currency 2 2 2 7 2 2" xfId="392" xr:uid="{00000000-0005-0000-0000-000027080000}"/>
    <cellStyle name="Currency 2 2 2 7 2 2 2" xfId="808" xr:uid="{00000000-0005-0000-0000-000028080000}"/>
    <cellStyle name="Currency 2 2 2 7 2 2 2 2" xfId="1991" xr:uid="{00000000-0005-0000-0000-000029080000}"/>
    <cellStyle name="Currency 2 2 2 7 2 2 2 2 2" xfId="4462" xr:uid="{00000000-0005-0000-0000-00002A080000}"/>
    <cellStyle name="Currency 2 2 2 7 2 2 2 2 3" xfId="3290" xr:uid="{00000000-0005-0000-0000-00002B080000}"/>
    <cellStyle name="Currency 2 2 2 7 2 2 2 3" xfId="3826" xr:uid="{00000000-0005-0000-0000-00002C080000}"/>
    <cellStyle name="Currency 2 2 2 7 2 2 2 4" xfId="2654" xr:uid="{00000000-0005-0000-0000-00002D080000}"/>
    <cellStyle name="Currency 2 2 2 7 2 2 3" xfId="1164" xr:uid="{00000000-0005-0000-0000-00002E080000}"/>
    <cellStyle name="Currency 2 2 2 7 2 2 3 2" xfId="2331" xr:uid="{00000000-0005-0000-0000-00002F080000}"/>
    <cellStyle name="Currency 2 2 2 7 2 2 3 2 2" xfId="4678" xr:uid="{00000000-0005-0000-0000-000030080000}"/>
    <cellStyle name="Currency 2 2 2 7 2 2 3 2 3" xfId="3506" xr:uid="{00000000-0005-0000-0000-000031080000}"/>
    <cellStyle name="Currency 2 2 2 7 2 2 3 3" xfId="4042" xr:uid="{00000000-0005-0000-0000-000032080000}"/>
    <cellStyle name="Currency 2 2 2 7 2 2 3 4" xfId="2870" xr:uid="{00000000-0005-0000-0000-000033080000}"/>
    <cellStyle name="Currency 2 2 2 7 2 2 4" xfId="1576" xr:uid="{00000000-0005-0000-0000-000034080000}"/>
    <cellStyle name="Currency 2 2 2 7 2 2 4 2" xfId="4252" xr:uid="{00000000-0005-0000-0000-000035080000}"/>
    <cellStyle name="Currency 2 2 2 7 2 2 4 3" xfId="3080" xr:uid="{00000000-0005-0000-0000-000036080000}"/>
    <cellStyle name="Currency 2 2 2 7 2 2 5" xfId="3616" xr:uid="{00000000-0005-0000-0000-000037080000}"/>
    <cellStyle name="Currency 2 2 2 7 2 2 6" xfId="2444" xr:uid="{00000000-0005-0000-0000-000038080000}"/>
    <cellStyle name="Currency 2 2 2 7 2 3" xfId="602" xr:uid="{00000000-0005-0000-0000-000039080000}"/>
    <cellStyle name="Currency 2 2 2 7 2 3 2" xfId="1785" xr:uid="{00000000-0005-0000-0000-00003A080000}"/>
    <cellStyle name="Currency 2 2 2 7 2 3 2 2" xfId="4358" xr:uid="{00000000-0005-0000-0000-00003B080000}"/>
    <cellStyle name="Currency 2 2 2 7 2 3 2 3" xfId="3186" xr:uid="{00000000-0005-0000-0000-00003C080000}"/>
    <cellStyle name="Currency 2 2 2 7 2 3 3" xfId="3722" xr:uid="{00000000-0005-0000-0000-00003D080000}"/>
    <cellStyle name="Currency 2 2 2 7 2 3 4" xfId="2550" xr:uid="{00000000-0005-0000-0000-00003E080000}"/>
    <cellStyle name="Currency 2 2 2 7 2 4" xfId="1036" xr:uid="{00000000-0005-0000-0000-00003F080000}"/>
    <cellStyle name="Currency 2 2 2 7 2 4 2" xfId="2206" xr:uid="{00000000-0005-0000-0000-000040080000}"/>
    <cellStyle name="Currency 2 2 2 7 2 4 2 2" xfId="4571" xr:uid="{00000000-0005-0000-0000-000041080000}"/>
    <cellStyle name="Currency 2 2 2 7 2 4 2 3" xfId="3399" xr:uid="{00000000-0005-0000-0000-000042080000}"/>
    <cellStyle name="Currency 2 2 2 7 2 4 3" xfId="3935" xr:uid="{00000000-0005-0000-0000-000043080000}"/>
    <cellStyle name="Currency 2 2 2 7 2 4 4" xfId="2763" xr:uid="{00000000-0005-0000-0000-000044080000}"/>
    <cellStyle name="Currency 2 2 2 7 2 5" xfId="1370" xr:uid="{00000000-0005-0000-0000-000045080000}"/>
    <cellStyle name="Currency 2 2 2 7 2 5 2" xfId="4148" xr:uid="{00000000-0005-0000-0000-000046080000}"/>
    <cellStyle name="Currency 2 2 2 7 2 5 3" xfId="2976" xr:uid="{00000000-0005-0000-0000-000047080000}"/>
    <cellStyle name="Currency 2 2 2 7 3" xfId="292" xr:uid="{00000000-0005-0000-0000-000048080000}"/>
    <cellStyle name="Currency 2 2 2 7 3 2" xfId="708" xr:uid="{00000000-0005-0000-0000-000049080000}"/>
    <cellStyle name="Currency 2 2 2 7 3 2 2" xfId="1891" xr:uid="{00000000-0005-0000-0000-00004A080000}"/>
    <cellStyle name="Currency 2 2 2 7 3 2 2 2" xfId="4412" xr:uid="{00000000-0005-0000-0000-00004B080000}"/>
    <cellStyle name="Currency 2 2 2 7 3 2 2 3" xfId="3240" xr:uid="{00000000-0005-0000-0000-00004C080000}"/>
    <cellStyle name="Currency 2 2 2 7 3 2 3" xfId="3776" xr:uid="{00000000-0005-0000-0000-00004D080000}"/>
    <cellStyle name="Currency 2 2 2 7 3 2 4" xfId="2604" xr:uid="{00000000-0005-0000-0000-00004E080000}"/>
    <cellStyle name="Currency 2 2 2 7 3 3" xfId="1114" xr:uid="{00000000-0005-0000-0000-00004F080000}"/>
    <cellStyle name="Currency 2 2 2 7 3 3 2" xfId="2281" xr:uid="{00000000-0005-0000-0000-000050080000}"/>
    <cellStyle name="Currency 2 2 2 7 3 3 2 2" xfId="4628" xr:uid="{00000000-0005-0000-0000-000051080000}"/>
    <cellStyle name="Currency 2 2 2 7 3 3 2 3" xfId="3456" xr:uid="{00000000-0005-0000-0000-000052080000}"/>
    <cellStyle name="Currency 2 2 2 7 3 3 3" xfId="3992" xr:uid="{00000000-0005-0000-0000-000053080000}"/>
    <cellStyle name="Currency 2 2 2 7 3 3 4" xfId="2820" xr:uid="{00000000-0005-0000-0000-000054080000}"/>
    <cellStyle name="Currency 2 2 2 7 3 4" xfId="1476" xr:uid="{00000000-0005-0000-0000-000055080000}"/>
    <cellStyle name="Currency 2 2 2 7 3 4 2" xfId="4202" xr:uid="{00000000-0005-0000-0000-000056080000}"/>
    <cellStyle name="Currency 2 2 2 7 3 4 3" xfId="3030" xr:uid="{00000000-0005-0000-0000-000057080000}"/>
    <cellStyle name="Currency 2 2 2 7 3 5" xfId="3566" xr:uid="{00000000-0005-0000-0000-000058080000}"/>
    <cellStyle name="Currency 2 2 2 7 3 6" xfId="2394" xr:uid="{00000000-0005-0000-0000-000059080000}"/>
    <cellStyle name="Currency 2 2 2 7 4" xfId="502" xr:uid="{00000000-0005-0000-0000-00005A080000}"/>
    <cellStyle name="Currency 2 2 2 7 4 2" xfId="1685" xr:uid="{00000000-0005-0000-0000-00005B080000}"/>
    <cellStyle name="Currency 2 2 2 7 4 2 2" xfId="4308" xr:uid="{00000000-0005-0000-0000-00005C080000}"/>
    <cellStyle name="Currency 2 2 2 7 4 2 3" xfId="3136" xr:uid="{00000000-0005-0000-0000-00005D080000}"/>
    <cellStyle name="Currency 2 2 2 7 4 3" xfId="3672" xr:uid="{00000000-0005-0000-0000-00005E080000}"/>
    <cellStyle name="Currency 2 2 2 7 4 4" xfId="2500" xr:uid="{00000000-0005-0000-0000-00005F080000}"/>
    <cellStyle name="Currency 2 2 2 7 5" xfId="936" xr:uid="{00000000-0005-0000-0000-000060080000}"/>
    <cellStyle name="Currency 2 2 2 7 5 2" xfId="2106" xr:uid="{00000000-0005-0000-0000-000061080000}"/>
    <cellStyle name="Currency 2 2 2 7 5 2 2" xfId="4521" xr:uid="{00000000-0005-0000-0000-000062080000}"/>
    <cellStyle name="Currency 2 2 2 7 5 2 3" xfId="3349" xr:uid="{00000000-0005-0000-0000-000063080000}"/>
    <cellStyle name="Currency 2 2 2 7 5 3" xfId="3885" xr:uid="{00000000-0005-0000-0000-000064080000}"/>
    <cellStyle name="Currency 2 2 2 7 5 4" xfId="2713" xr:uid="{00000000-0005-0000-0000-000065080000}"/>
    <cellStyle name="Currency 2 2 2 7 6" xfId="1270" xr:uid="{00000000-0005-0000-0000-000066080000}"/>
    <cellStyle name="Currency 2 2 2 7 6 2" xfId="4098" xr:uid="{00000000-0005-0000-0000-000067080000}"/>
    <cellStyle name="Currency 2 2 2 7 6 3" xfId="2926" xr:uid="{00000000-0005-0000-0000-000068080000}"/>
    <cellStyle name="Currency 2 2 2 8" xfId="91" xr:uid="{00000000-0005-0000-0000-000069080000}"/>
    <cellStyle name="Currency 2 2 2 8 2" xfId="191" xr:uid="{00000000-0005-0000-0000-00006A080000}"/>
    <cellStyle name="Currency 2 2 2 8 2 2" xfId="402" xr:uid="{00000000-0005-0000-0000-00006B080000}"/>
    <cellStyle name="Currency 2 2 2 8 2 2 2" xfId="818" xr:uid="{00000000-0005-0000-0000-00006C080000}"/>
    <cellStyle name="Currency 2 2 2 8 2 2 2 2" xfId="2001" xr:uid="{00000000-0005-0000-0000-00006D080000}"/>
    <cellStyle name="Currency 2 2 2 8 2 2 2 2 2" xfId="4467" xr:uid="{00000000-0005-0000-0000-00006E080000}"/>
    <cellStyle name="Currency 2 2 2 8 2 2 2 2 3" xfId="3295" xr:uid="{00000000-0005-0000-0000-00006F080000}"/>
    <cellStyle name="Currency 2 2 2 8 2 2 2 3" xfId="3831" xr:uid="{00000000-0005-0000-0000-000070080000}"/>
    <cellStyle name="Currency 2 2 2 8 2 2 2 4" xfId="2659" xr:uid="{00000000-0005-0000-0000-000071080000}"/>
    <cellStyle name="Currency 2 2 2 8 2 2 3" xfId="1169" xr:uid="{00000000-0005-0000-0000-000072080000}"/>
    <cellStyle name="Currency 2 2 2 8 2 2 3 2" xfId="2336" xr:uid="{00000000-0005-0000-0000-000073080000}"/>
    <cellStyle name="Currency 2 2 2 8 2 2 3 2 2" xfId="4683" xr:uid="{00000000-0005-0000-0000-000074080000}"/>
    <cellStyle name="Currency 2 2 2 8 2 2 3 2 3" xfId="3511" xr:uid="{00000000-0005-0000-0000-000075080000}"/>
    <cellStyle name="Currency 2 2 2 8 2 2 3 3" xfId="4047" xr:uid="{00000000-0005-0000-0000-000076080000}"/>
    <cellStyle name="Currency 2 2 2 8 2 2 3 4" xfId="2875" xr:uid="{00000000-0005-0000-0000-000077080000}"/>
    <cellStyle name="Currency 2 2 2 8 2 2 4" xfId="1586" xr:uid="{00000000-0005-0000-0000-000078080000}"/>
    <cellStyle name="Currency 2 2 2 8 2 2 4 2" xfId="4257" xr:uid="{00000000-0005-0000-0000-000079080000}"/>
    <cellStyle name="Currency 2 2 2 8 2 2 4 3" xfId="3085" xr:uid="{00000000-0005-0000-0000-00007A080000}"/>
    <cellStyle name="Currency 2 2 2 8 2 2 5" xfId="3621" xr:uid="{00000000-0005-0000-0000-00007B080000}"/>
    <cellStyle name="Currency 2 2 2 8 2 2 6" xfId="2449" xr:uid="{00000000-0005-0000-0000-00007C080000}"/>
    <cellStyle name="Currency 2 2 2 8 2 3" xfId="612" xr:uid="{00000000-0005-0000-0000-00007D080000}"/>
    <cellStyle name="Currency 2 2 2 8 2 3 2" xfId="1795" xr:uid="{00000000-0005-0000-0000-00007E080000}"/>
    <cellStyle name="Currency 2 2 2 8 2 3 2 2" xfId="4363" xr:uid="{00000000-0005-0000-0000-00007F080000}"/>
    <cellStyle name="Currency 2 2 2 8 2 3 2 3" xfId="3191" xr:uid="{00000000-0005-0000-0000-000080080000}"/>
    <cellStyle name="Currency 2 2 2 8 2 3 3" xfId="3727" xr:uid="{00000000-0005-0000-0000-000081080000}"/>
    <cellStyle name="Currency 2 2 2 8 2 3 4" xfId="2555" xr:uid="{00000000-0005-0000-0000-000082080000}"/>
    <cellStyle name="Currency 2 2 2 8 2 4" xfId="1046" xr:uid="{00000000-0005-0000-0000-000083080000}"/>
    <cellStyle name="Currency 2 2 2 8 2 4 2" xfId="2216" xr:uid="{00000000-0005-0000-0000-000084080000}"/>
    <cellStyle name="Currency 2 2 2 8 2 4 2 2" xfId="4576" xr:uid="{00000000-0005-0000-0000-000085080000}"/>
    <cellStyle name="Currency 2 2 2 8 2 4 2 3" xfId="3404" xr:uid="{00000000-0005-0000-0000-000086080000}"/>
    <cellStyle name="Currency 2 2 2 8 2 4 3" xfId="3940" xr:uid="{00000000-0005-0000-0000-000087080000}"/>
    <cellStyle name="Currency 2 2 2 8 2 4 4" xfId="2768" xr:uid="{00000000-0005-0000-0000-000088080000}"/>
    <cellStyle name="Currency 2 2 2 8 2 5" xfId="1380" xr:uid="{00000000-0005-0000-0000-000089080000}"/>
    <cellStyle name="Currency 2 2 2 8 2 5 2" xfId="4153" xr:uid="{00000000-0005-0000-0000-00008A080000}"/>
    <cellStyle name="Currency 2 2 2 8 2 5 3" xfId="2981" xr:uid="{00000000-0005-0000-0000-00008B080000}"/>
    <cellStyle name="Currency 2 2 2 8 3" xfId="302" xr:uid="{00000000-0005-0000-0000-00008C080000}"/>
    <cellStyle name="Currency 2 2 2 8 3 2" xfId="718" xr:uid="{00000000-0005-0000-0000-00008D080000}"/>
    <cellStyle name="Currency 2 2 2 8 3 2 2" xfId="1901" xr:uid="{00000000-0005-0000-0000-00008E080000}"/>
    <cellStyle name="Currency 2 2 2 8 3 2 2 2" xfId="4417" xr:uid="{00000000-0005-0000-0000-00008F080000}"/>
    <cellStyle name="Currency 2 2 2 8 3 2 2 3" xfId="3245" xr:uid="{00000000-0005-0000-0000-000090080000}"/>
    <cellStyle name="Currency 2 2 2 8 3 2 3" xfId="3781" xr:uid="{00000000-0005-0000-0000-000091080000}"/>
    <cellStyle name="Currency 2 2 2 8 3 2 4" xfId="2609" xr:uid="{00000000-0005-0000-0000-000092080000}"/>
    <cellStyle name="Currency 2 2 2 8 3 3" xfId="1119" xr:uid="{00000000-0005-0000-0000-000093080000}"/>
    <cellStyle name="Currency 2 2 2 8 3 3 2" xfId="2286" xr:uid="{00000000-0005-0000-0000-000094080000}"/>
    <cellStyle name="Currency 2 2 2 8 3 3 2 2" xfId="4633" xr:uid="{00000000-0005-0000-0000-000095080000}"/>
    <cellStyle name="Currency 2 2 2 8 3 3 2 3" xfId="3461" xr:uid="{00000000-0005-0000-0000-000096080000}"/>
    <cellStyle name="Currency 2 2 2 8 3 3 3" xfId="3997" xr:uid="{00000000-0005-0000-0000-000097080000}"/>
    <cellStyle name="Currency 2 2 2 8 3 3 4" xfId="2825" xr:uid="{00000000-0005-0000-0000-000098080000}"/>
    <cellStyle name="Currency 2 2 2 8 3 4" xfId="1486" xr:uid="{00000000-0005-0000-0000-000099080000}"/>
    <cellStyle name="Currency 2 2 2 8 3 4 2" xfId="4207" xr:uid="{00000000-0005-0000-0000-00009A080000}"/>
    <cellStyle name="Currency 2 2 2 8 3 4 3" xfId="3035" xr:uid="{00000000-0005-0000-0000-00009B080000}"/>
    <cellStyle name="Currency 2 2 2 8 3 5" xfId="3571" xr:uid="{00000000-0005-0000-0000-00009C080000}"/>
    <cellStyle name="Currency 2 2 2 8 3 6" xfId="2399" xr:uid="{00000000-0005-0000-0000-00009D080000}"/>
    <cellStyle name="Currency 2 2 2 8 4" xfId="512" xr:uid="{00000000-0005-0000-0000-00009E080000}"/>
    <cellStyle name="Currency 2 2 2 8 4 2" xfId="1695" xr:uid="{00000000-0005-0000-0000-00009F080000}"/>
    <cellStyle name="Currency 2 2 2 8 4 2 2" xfId="4313" xr:uid="{00000000-0005-0000-0000-0000A0080000}"/>
    <cellStyle name="Currency 2 2 2 8 4 2 3" xfId="3141" xr:uid="{00000000-0005-0000-0000-0000A1080000}"/>
    <cellStyle name="Currency 2 2 2 8 4 3" xfId="3677" xr:uid="{00000000-0005-0000-0000-0000A2080000}"/>
    <cellStyle name="Currency 2 2 2 8 4 4" xfId="2505" xr:uid="{00000000-0005-0000-0000-0000A3080000}"/>
    <cellStyle name="Currency 2 2 2 8 5" xfId="946" xr:uid="{00000000-0005-0000-0000-0000A4080000}"/>
    <cellStyle name="Currency 2 2 2 8 5 2" xfId="2116" xr:uid="{00000000-0005-0000-0000-0000A5080000}"/>
    <cellStyle name="Currency 2 2 2 8 5 2 2" xfId="4526" xr:uid="{00000000-0005-0000-0000-0000A6080000}"/>
    <cellStyle name="Currency 2 2 2 8 5 2 3" xfId="3354" xr:uid="{00000000-0005-0000-0000-0000A7080000}"/>
    <cellStyle name="Currency 2 2 2 8 5 3" xfId="3890" xr:uid="{00000000-0005-0000-0000-0000A8080000}"/>
    <cellStyle name="Currency 2 2 2 8 5 4" xfId="2718" xr:uid="{00000000-0005-0000-0000-0000A9080000}"/>
    <cellStyle name="Currency 2 2 2 8 6" xfId="1280" xr:uid="{00000000-0005-0000-0000-0000AA080000}"/>
    <cellStyle name="Currency 2 2 2 8 6 2" xfId="4103" xr:uid="{00000000-0005-0000-0000-0000AB080000}"/>
    <cellStyle name="Currency 2 2 2 8 6 3" xfId="2931" xr:uid="{00000000-0005-0000-0000-0000AC080000}"/>
    <cellStyle name="Currency 2 2 2 9" xfId="101" xr:uid="{00000000-0005-0000-0000-0000AD080000}"/>
    <cellStyle name="Currency 2 2 2 9 2" xfId="201" xr:uid="{00000000-0005-0000-0000-0000AE080000}"/>
    <cellStyle name="Currency 2 2 2 9 2 2" xfId="412" xr:uid="{00000000-0005-0000-0000-0000AF080000}"/>
    <cellStyle name="Currency 2 2 2 9 2 2 2" xfId="828" xr:uid="{00000000-0005-0000-0000-0000B0080000}"/>
    <cellStyle name="Currency 2 2 2 9 2 2 2 2" xfId="2011" xr:uid="{00000000-0005-0000-0000-0000B1080000}"/>
    <cellStyle name="Currency 2 2 2 9 2 2 2 2 2" xfId="4472" xr:uid="{00000000-0005-0000-0000-0000B2080000}"/>
    <cellStyle name="Currency 2 2 2 9 2 2 2 2 3" xfId="3300" xr:uid="{00000000-0005-0000-0000-0000B3080000}"/>
    <cellStyle name="Currency 2 2 2 9 2 2 2 3" xfId="3836" xr:uid="{00000000-0005-0000-0000-0000B4080000}"/>
    <cellStyle name="Currency 2 2 2 9 2 2 2 4" xfId="2664" xr:uid="{00000000-0005-0000-0000-0000B5080000}"/>
    <cellStyle name="Currency 2 2 2 9 2 2 3" xfId="1174" xr:uid="{00000000-0005-0000-0000-0000B6080000}"/>
    <cellStyle name="Currency 2 2 2 9 2 2 3 2" xfId="2341" xr:uid="{00000000-0005-0000-0000-0000B7080000}"/>
    <cellStyle name="Currency 2 2 2 9 2 2 3 2 2" xfId="4688" xr:uid="{00000000-0005-0000-0000-0000B8080000}"/>
    <cellStyle name="Currency 2 2 2 9 2 2 3 2 3" xfId="3516" xr:uid="{00000000-0005-0000-0000-0000B9080000}"/>
    <cellStyle name="Currency 2 2 2 9 2 2 3 3" xfId="4052" xr:uid="{00000000-0005-0000-0000-0000BA080000}"/>
    <cellStyle name="Currency 2 2 2 9 2 2 3 4" xfId="2880" xr:uid="{00000000-0005-0000-0000-0000BB080000}"/>
    <cellStyle name="Currency 2 2 2 9 2 2 4" xfId="1596" xr:uid="{00000000-0005-0000-0000-0000BC080000}"/>
    <cellStyle name="Currency 2 2 2 9 2 2 4 2" xfId="4262" xr:uid="{00000000-0005-0000-0000-0000BD080000}"/>
    <cellStyle name="Currency 2 2 2 9 2 2 4 3" xfId="3090" xr:uid="{00000000-0005-0000-0000-0000BE080000}"/>
    <cellStyle name="Currency 2 2 2 9 2 2 5" xfId="3626" xr:uid="{00000000-0005-0000-0000-0000BF080000}"/>
    <cellStyle name="Currency 2 2 2 9 2 2 6" xfId="2454" xr:uid="{00000000-0005-0000-0000-0000C0080000}"/>
    <cellStyle name="Currency 2 2 2 9 2 3" xfId="622" xr:uid="{00000000-0005-0000-0000-0000C1080000}"/>
    <cellStyle name="Currency 2 2 2 9 2 3 2" xfId="1805" xr:uid="{00000000-0005-0000-0000-0000C2080000}"/>
    <cellStyle name="Currency 2 2 2 9 2 3 2 2" xfId="4368" xr:uid="{00000000-0005-0000-0000-0000C3080000}"/>
    <cellStyle name="Currency 2 2 2 9 2 3 2 3" xfId="3196" xr:uid="{00000000-0005-0000-0000-0000C4080000}"/>
    <cellStyle name="Currency 2 2 2 9 2 3 3" xfId="3732" xr:uid="{00000000-0005-0000-0000-0000C5080000}"/>
    <cellStyle name="Currency 2 2 2 9 2 3 4" xfId="2560" xr:uid="{00000000-0005-0000-0000-0000C6080000}"/>
    <cellStyle name="Currency 2 2 2 9 2 4" xfId="1056" xr:uid="{00000000-0005-0000-0000-0000C7080000}"/>
    <cellStyle name="Currency 2 2 2 9 2 4 2" xfId="2226" xr:uid="{00000000-0005-0000-0000-0000C8080000}"/>
    <cellStyle name="Currency 2 2 2 9 2 4 2 2" xfId="4581" xr:uid="{00000000-0005-0000-0000-0000C9080000}"/>
    <cellStyle name="Currency 2 2 2 9 2 4 2 3" xfId="3409" xr:uid="{00000000-0005-0000-0000-0000CA080000}"/>
    <cellStyle name="Currency 2 2 2 9 2 4 3" xfId="3945" xr:uid="{00000000-0005-0000-0000-0000CB080000}"/>
    <cellStyle name="Currency 2 2 2 9 2 4 4" xfId="2773" xr:uid="{00000000-0005-0000-0000-0000CC080000}"/>
    <cellStyle name="Currency 2 2 2 9 2 5" xfId="1390" xr:uid="{00000000-0005-0000-0000-0000CD080000}"/>
    <cellStyle name="Currency 2 2 2 9 2 5 2" xfId="4158" xr:uid="{00000000-0005-0000-0000-0000CE080000}"/>
    <cellStyle name="Currency 2 2 2 9 2 5 3" xfId="2986" xr:uid="{00000000-0005-0000-0000-0000CF080000}"/>
    <cellStyle name="Currency 2 2 2 9 3" xfId="312" xr:uid="{00000000-0005-0000-0000-0000D0080000}"/>
    <cellStyle name="Currency 2 2 2 9 3 2" xfId="728" xr:uid="{00000000-0005-0000-0000-0000D1080000}"/>
    <cellStyle name="Currency 2 2 2 9 3 2 2" xfId="1911" xr:uid="{00000000-0005-0000-0000-0000D2080000}"/>
    <cellStyle name="Currency 2 2 2 9 3 2 2 2" xfId="4422" xr:uid="{00000000-0005-0000-0000-0000D3080000}"/>
    <cellStyle name="Currency 2 2 2 9 3 2 2 3" xfId="3250" xr:uid="{00000000-0005-0000-0000-0000D4080000}"/>
    <cellStyle name="Currency 2 2 2 9 3 2 3" xfId="3786" xr:uid="{00000000-0005-0000-0000-0000D5080000}"/>
    <cellStyle name="Currency 2 2 2 9 3 2 4" xfId="2614" xr:uid="{00000000-0005-0000-0000-0000D6080000}"/>
    <cellStyle name="Currency 2 2 2 9 3 3" xfId="1124" xr:uid="{00000000-0005-0000-0000-0000D7080000}"/>
    <cellStyle name="Currency 2 2 2 9 3 3 2" xfId="2291" xr:uid="{00000000-0005-0000-0000-0000D8080000}"/>
    <cellStyle name="Currency 2 2 2 9 3 3 2 2" xfId="4638" xr:uid="{00000000-0005-0000-0000-0000D9080000}"/>
    <cellStyle name="Currency 2 2 2 9 3 3 2 3" xfId="3466" xr:uid="{00000000-0005-0000-0000-0000DA080000}"/>
    <cellStyle name="Currency 2 2 2 9 3 3 3" xfId="4002" xr:uid="{00000000-0005-0000-0000-0000DB080000}"/>
    <cellStyle name="Currency 2 2 2 9 3 3 4" xfId="2830" xr:uid="{00000000-0005-0000-0000-0000DC080000}"/>
    <cellStyle name="Currency 2 2 2 9 3 4" xfId="1496" xr:uid="{00000000-0005-0000-0000-0000DD080000}"/>
    <cellStyle name="Currency 2 2 2 9 3 4 2" xfId="4212" xr:uid="{00000000-0005-0000-0000-0000DE080000}"/>
    <cellStyle name="Currency 2 2 2 9 3 4 3" xfId="3040" xr:uid="{00000000-0005-0000-0000-0000DF080000}"/>
    <cellStyle name="Currency 2 2 2 9 3 5" xfId="3576" xr:uid="{00000000-0005-0000-0000-0000E0080000}"/>
    <cellStyle name="Currency 2 2 2 9 3 6" xfId="2404" xr:uid="{00000000-0005-0000-0000-0000E1080000}"/>
    <cellStyle name="Currency 2 2 2 9 4" xfId="522" xr:uid="{00000000-0005-0000-0000-0000E2080000}"/>
    <cellStyle name="Currency 2 2 2 9 4 2" xfId="1705" xr:uid="{00000000-0005-0000-0000-0000E3080000}"/>
    <cellStyle name="Currency 2 2 2 9 4 2 2" xfId="4318" xr:uid="{00000000-0005-0000-0000-0000E4080000}"/>
    <cellStyle name="Currency 2 2 2 9 4 2 3" xfId="3146" xr:uid="{00000000-0005-0000-0000-0000E5080000}"/>
    <cellStyle name="Currency 2 2 2 9 4 3" xfId="3682" xr:uid="{00000000-0005-0000-0000-0000E6080000}"/>
    <cellStyle name="Currency 2 2 2 9 4 4" xfId="2510" xr:uid="{00000000-0005-0000-0000-0000E7080000}"/>
    <cellStyle name="Currency 2 2 2 9 5" xfId="956" xr:uid="{00000000-0005-0000-0000-0000E8080000}"/>
    <cellStyle name="Currency 2 2 2 9 5 2" xfId="2126" xr:uid="{00000000-0005-0000-0000-0000E9080000}"/>
    <cellStyle name="Currency 2 2 2 9 5 2 2" xfId="4531" xr:uid="{00000000-0005-0000-0000-0000EA080000}"/>
    <cellStyle name="Currency 2 2 2 9 5 2 3" xfId="3359" xr:uid="{00000000-0005-0000-0000-0000EB080000}"/>
    <cellStyle name="Currency 2 2 2 9 5 3" xfId="3895" xr:uid="{00000000-0005-0000-0000-0000EC080000}"/>
    <cellStyle name="Currency 2 2 2 9 5 4" xfId="2723" xr:uid="{00000000-0005-0000-0000-0000ED080000}"/>
    <cellStyle name="Currency 2 2 2 9 6" xfId="1290" xr:uid="{00000000-0005-0000-0000-0000EE080000}"/>
    <cellStyle name="Currency 2 2 2 9 6 2" xfId="4108" xr:uid="{00000000-0005-0000-0000-0000EF080000}"/>
    <cellStyle name="Currency 2 2 2 9 6 3" xfId="2936" xr:uid="{00000000-0005-0000-0000-0000F0080000}"/>
    <cellStyle name="Currency 2 2 3" xfId="27" xr:uid="{00000000-0005-0000-0000-0000F1080000}"/>
    <cellStyle name="Currency 2 2 3 2" xfId="127" xr:uid="{00000000-0005-0000-0000-0000F2080000}"/>
    <cellStyle name="Currency 2 2 3 2 2" xfId="338" xr:uid="{00000000-0005-0000-0000-0000F3080000}"/>
    <cellStyle name="Currency 2 2 3 2 2 2" xfId="754" xr:uid="{00000000-0005-0000-0000-0000F4080000}"/>
    <cellStyle name="Currency 2 2 3 2 2 2 2" xfId="1937" xr:uid="{00000000-0005-0000-0000-0000F5080000}"/>
    <cellStyle name="Currency 2 2 3 2 2 2 2 2" xfId="4435" xr:uid="{00000000-0005-0000-0000-0000F6080000}"/>
    <cellStyle name="Currency 2 2 3 2 2 2 2 3" xfId="3263" xr:uid="{00000000-0005-0000-0000-0000F7080000}"/>
    <cellStyle name="Currency 2 2 3 2 2 2 3" xfId="3799" xr:uid="{00000000-0005-0000-0000-0000F8080000}"/>
    <cellStyle name="Currency 2 2 3 2 2 2 4" xfId="2627" xr:uid="{00000000-0005-0000-0000-0000F9080000}"/>
    <cellStyle name="Currency 2 2 3 2 2 3" xfId="1137" xr:uid="{00000000-0005-0000-0000-0000FA080000}"/>
    <cellStyle name="Currency 2 2 3 2 2 3 2" xfId="2304" xr:uid="{00000000-0005-0000-0000-0000FB080000}"/>
    <cellStyle name="Currency 2 2 3 2 2 3 2 2" xfId="4651" xr:uid="{00000000-0005-0000-0000-0000FC080000}"/>
    <cellStyle name="Currency 2 2 3 2 2 3 2 3" xfId="3479" xr:uid="{00000000-0005-0000-0000-0000FD080000}"/>
    <cellStyle name="Currency 2 2 3 2 2 3 3" xfId="4015" xr:uid="{00000000-0005-0000-0000-0000FE080000}"/>
    <cellStyle name="Currency 2 2 3 2 2 3 4" xfId="2843" xr:uid="{00000000-0005-0000-0000-0000FF080000}"/>
    <cellStyle name="Currency 2 2 3 2 2 4" xfId="1522" xr:uid="{00000000-0005-0000-0000-000000090000}"/>
    <cellStyle name="Currency 2 2 3 2 2 4 2" xfId="4225" xr:uid="{00000000-0005-0000-0000-000001090000}"/>
    <cellStyle name="Currency 2 2 3 2 2 4 3" xfId="3053" xr:uid="{00000000-0005-0000-0000-000002090000}"/>
    <cellStyle name="Currency 2 2 3 2 2 5" xfId="3589" xr:uid="{00000000-0005-0000-0000-000003090000}"/>
    <cellStyle name="Currency 2 2 3 2 2 6" xfId="2417" xr:uid="{00000000-0005-0000-0000-000004090000}"/>
    <cellStyle name="Currency 2 2 3 2 3" xfId="548" xr:uid="{00000000-0005-0000-0000-000005090000}"/>
    <cellStyle name="Currency 2 2 3 2 3 2" xfId="1731" xr:uid="{00000000-0005-0000-0000-000006090000}"/>
    <cellStyle name="Currency 2 2 3 2 3 2 2" xfId="4331" xr:uid="{00000000-0005-0000-0000-000007090000}"/>
    <cellStyle name="Currency 2 2 3 2 3 2 3" xfId="3159" xr:uid="{00000000-0005-0000-0000-000008090000}"/>
    <cellStyle name="Currency 2 2 3 2 3 3" xfId="3695" xr:uid="{00000000-0005-0000-0000-000009090000}"/>
    <cellStyle name="Currency 2 2 3 2 3 4" xfId="2523" xr:uid="{00000000-0005-0000-0000-00000A090000}"/>
    <cellStyle name="Currency 2 2 3 2 4" xfId="982" xr:uid="{00000000-0005-0000-0000-00000B090000}"/>
    <cellStyle name="Currency 2 2 3 2 4 2" xfId="2152" xr:uid="{00000000-0005-0000-0000-00000C090000}"/>
    <cellStyle name="Currency 2 2 3 2 4 2 2" xfId="4544" xr:uid="{00000000-0005-0000-0000-00000D090000}"/>
    <cellStyle name="Currency 2 2 3 2 4 2 3" xfId="3372" xr:uid="{00000000-0005-0000-0000-00000E090000}"/>
    <cellStyle name="Currency 2 2 3 2 4 3" xfId="3908" xr:uid="{00000000-0005-0000-0000-00000F090000}"/>
    <cellStyle name="Currency 2 2 3 2 4 4" xfId="2736" xr:uid="{00000000-0005-0000-0000-000010090000}"/>
    <cellStyle name="Currency 2 2 3 2 5" xfId="1316" xr:uid="{00000000-0005-0000-0000-000011090000}"/>
    <cellStyle name="Currency 2 2 3 2 5 2" xfId="4121" xr:uid="{00000000-0005-0000-0000-000012090000}"/>
    <cellStyle name="Currency 2 2 3 2 5 3" xfId="2949" xr:uid="{00000000-0005-0000-0000-000013090000}"/>
    <cellStyle name="Currency 2 2 3 3" xfId="238" xr:uid="{00000000-0005-0000-0000-000014090000}"/>
    <cellStyle name="Currency 2 2 3 3 2" xfId="654" xr:uid="{00000000-0005-0000-0000-000015090000}"/>
    <cellStyle name="Currency 2 2 3 3 2 2" xfId="1837" xr:uid="{00000000-0005-0000-0000-000016090000}"/>
    <cellStyle name="Currency 2 2 3 3 2 2 2" xfId="4385" xr:uid="{00000000-0005-0000-0000-000017090000}"/>
    <cellStyle name="Currency 2 2 3 3 2 2 3" xfId="3213" xr:uid="{00000000-0005-0000-0000-000018090000}"/>
    <cellStyle name="Currency 2 2 3 3 2 3" xfId="3749" xr:uid="{00000000-0005-0000-0000-000019090000}"/>
    <cellStyle name="Currency 2 2 3 3 2 4" xfId="2577" xr:uid="{00000000-0005-0000-0000-00001A090000}"/>
    <cellStyle name="Currency 2 2 3 3 3" xfId="1087" xr:uid="{00000000-0005-0000-0000-00001B090000}"/>
    <cellStyle name="Currency 2 2 3 3 3 2" xfId="2254" xr:uid="{00000000-0005-0000-0000-00001C090000}"/>
    <cellStyle name="Currency 2 2 3 3 3 2 2" xfId="4601" xr:uid="{00000000-0005-0000-0000-00001D090000}"/>
    <cellStyle name="Currency 2 2 3 3 3 2 3" xfId="3429" xr:uid="{00000000-0005-0000-0000-00001E090000}"/>
    <cellStyle name="Currency 2 2 3 3 3 3" xfId="3965" xr:uid="{00000000-0005-0000-0000-00001F090000}"/>
    <cellStyle name="Currency 2 2 3 3 3 4" xfId="2793" xr:uid="{00000000-0005-0000-0000-000020090000}"/>
    <cellStyle name="Currency 2 2 3 3 4" xfId="1422" xr:uid="{00000000-0005-0000-0000-000021090000}"/>
    <cellStyle name="Currency 2 2 3 3 4 2" xfId="4175" xr:uid="{00000000-0005-0000-0000-000022090000}"/>
    <cellStyle name="Currency 2 2 3 3 4 3" xfId="3003" xr:uid="{00000000-0005-0000-0000-000023090000}"/>
    <cellStyle name="Currency 2 2 3 3 5" xfId="3539" xr:uid="{00000000-0005-0000-0000-000024090000}"/>
    <cellStyle name="Currency 2 2 3 3 6" xfId="2367" xr:uid="{00000000-0005-0000-0000-000025090000}"/>
    <cellStyle name="Currency 2 2 3 4" xfId="448" xr:uid="{00000000-0005-0000-0000-000026090000}"/>
    <cellStyle name="Currency 2 2 3 4 2" xfId="1631" xr:uid="{00000000-0005-0000-0000-000027090000}"/>
    <cellStyle name="Currency 2 2 3 4 2 2" xfId="4281" xr:uid="{00000000-0005-0000-0000-000028090000}"/>
    <cellStyle name="Currency 2 2 3 4 2 3" xfId="3109" xr:uid="{00000000-0005-0000-0000-000029090000}"/>
    <cellStyle name="Currency 2 2 3 4 3" xfId="3645" xr:uid="{00000000-0005-0000-0000-00002A090000}"/>
    <cellStyle name="Currency 2 2 3 4 4" xfId="2473" xr:uid="{00000000-0005-0000-0000-00002B090000}"/>
    <cellStyle name="Currency 2 2 3 5" xfId="882" xr:uid="{00000000-0005-0000-0000-00002C090000}"/>
    <cellStyle name="Currency 2 2 3 5 2" xfId="2052" xr:uid="{00000000-0005-0000-0000-00002D090000}"/>
    <cellStyle name="Currency 2 2 3 5 2 2" xfId="4494" xr:uid="{00000000-0005-0000-0000-00002E090000}"/>
    <cellStyle name="Currency 2 2 3 5 2 3" xfId="3322" xr:uid="{00000000-0005-0000-0000-00002F090000}"/>
    <cellStyle name="Currency 2 2 3 5 3" xfId="3858" xr:uid="{00000000-0005-0000-0000-000030090000}"/>
    <cellStyle name="Currency 2 2 3 5 4" xfId="2686" xr:uid="{00000000-0005-0000-0000-000031090000}"/>
    <cellStyle name="Currency 2 2 3 6" xfId="1216" xr:uid="{00000000-0005-0000-0000-000032090000}"/>
    <cellStyle name="Currency 2 2 3 6 2" xfId="4071" xr:uid="{00000000-0005-0000-0000-000033090000}"/>
    <cellStyle name="Currency 2 2 3 6 3" xfId="2899" xr:uid="{00000000-0005-0000-0000-000034090000}"/>
    <cellStyle name="Currency 2 2 4" xfId="37" xr:uid="{00000000-0005-0000-0000-000035090000}"/>
    <cellStyle name="Currency 2 2 4 2" xfId="137" xr:uid="{00000000-0005-0000-0000-000036090000}"/>
    <cellStyle name="Currency 2 2 4 2 2" xfId="348" xr:uid="{00000000-0005-0000-0000-000037090000}"/>
    <cellStyle name="Currency 2 2 4 2 2 2" xfId="764" xr:uid="{00000000-0005-0000-0000-000038090000}"/>
    <cellStyle name="Currency 2 2 4 2 2 2 2" xfId="1947" xr:uid="{00000000-0005-0000-0000-000039090000}"/>
    <cellStyle name="Currency 2 2 4 2 2 2 2 2" xfId="4440" xr:uid="{00000000-0005-0000-0000-00003A090000}"/>
    <cellStyle name="Currency 2 2 4 2 2 2 2 3" xfId="3268" xr:uid="{00000000-0005-0000-0000-00003B090000}"/>
    <cellStyle name="Currency 2 2 4 2 2 2 3" xfId="3804" xr:uid="{00000000-0005-0000-0000-00003C090000}"/>
    <cellStyle name="Currency 2 2 4 2 2 2 4" xfId="2632" xr:uid="{00000000-0005-0000-0000-00003D090000}"/>
    <cellStyle name="Currency 2 2 4 2 2 3" xfId="1142" xr:uid="{00000000-0005-0000-0000-00003E090000}"/>
    <cellStyle name="Currency 2 2 4 2 2 3 2" xfId="2309" xr:uid="{00000000-0005-0000-0000-00003F090000}"/>
    <cellStyle name="Currency 2 2 4 2 2 3 2 2" xfId="4656" xr:uid="{00000000-0005-0000-0000-000040090000}"/>
    <cellStyle name="Currency 2 2 4 2 2 3 2 3" xfId="3484" xr:uid="{00000000-0005-0000-0000-000041090000}"/>
    <cellStyle name="Currency 2 2 4 2 2 3 3" xfId="4020" xr:uid="{00000000-0005-0000-0000-000042090000}"/>
    <cellStyle name="Currency 2 2 4 2 2 3 4" xfId="2848" xr:uid="{00000000-0005-0000-0000-000043090000}"/>
    <cellStyle name="Currency 2 2 4 2 2 4" xfId="1532" xr:uid="{00000000-0005-0000-0000-000044090000}"/>
    <cellStyle name="Currency 2 2 4 2 2 4 2" xfId="4230" xr:uid="{00000000-0005-0000-0000-000045090000}"/>
    <cellStyle name="Currency 2 2 4 2 2 4 3" xfId="3058" xr:uid="{00000000-0005-0000-0000-000046090000}"/>
    <cellStyle name="Currency 2 2 4 2 2 5" xfId="3594" xr:uid="{00000000-0005-0000-0000-000047090000}"/>
    <cellStyle name="Currency 2 2 4 2 2 6" xfId="2422" xr:uid="{00000000-0005-0000-0000-000048090000}"/>
    <cellStyle name="Currency 2 2 4 2 3" xfId="558" xr:uid="{00000000-0005-0000-0000-000049090000}"/>
    <cellStyle name="Currency 2 2 4 2 3 2" xfId="1741" xr:uid="{00000000-0005-0000-0000-00004A090000}"/>
    <cellStyle name="Currency 2 2 4 2 3 2 2" xfId="4336" xr:uid="{00000000-0005-0000-0000-00004B090000}"/>
    <cellStyle name="Currency 2 2 4 2 3 2 3" xfId="3164" xr:uid="{00000000-0005-0000-0000-00004C090000}"/>
    <cellStyle name="Currency 2 2 4 2 3 3" xfId="3700" xr:uid="{00000000-0005-0000-0000-00004D090000}"/>
    <cellStyle name="Currency 2 2 4 2 3 4" xfId="2528" xr:uid="{00000000-0005-0000-0000-00004E090000}"/>
    <cellStyle name="Currency 2 2 4 2 4" xfId="992" xr:uid="{00000000-0005-0000-0000-00004F090000}"/>
    <cellStyle name="Currency 2 2 4 2 4 2" xfId="2162" xr:uid="{00000000-0005-0000-0000-000050090000}"/>
    <cellStyle name="Currency 2 2 4 2 4 2 2" xfId="4549" xr:uid="{00000000-0005-0000-0000-000051090000}"/>
    <cellStyle name="Currency 2 2 4 2 4 2 3" xfId="3377" xr:uid="{00000000-0005-0000-0000-000052090000}"/>
    <cellStyle name="Currency 2 2 4 2 4 3" xfId="3913" xr:uid="{00000000-0005-0000-0000-000053090000}"/>
    <cellStyle name="Currency 2 2 4 2 4 4" xfId="2741" xr:uid="{00000000-0005-0000-0000-000054090000}"/>
    <cellStyle name="Currency 2 2 4 2 5" xfId="1326" xr:uid="{00000000-0005-0000-0000-000055090000}"/>
    <cellStyle name="Currency 2 2 4 2 5 2" xfId="4126" xr:uid="{00000000-0005-0000-0000-000056090000}"/>
    <cellStyle name="Currency 2 2 4 2 5 3" xfId="2954" xr:uid="{00000000-0005-0000-0000-000057090000}"/>
    <cellStyle name="Currency 2 2 4 3" xfId="248" xr:uid="{00000000-0005-0000-0000-000058090000}"/>
    <cellStyle name="Currency 2 2 4 3 2" xfId="664" xr:uid="{00000000-0005-0000-0000-000059090000}"/>
    <cellStyle name="Currency 2 2 4 3 2 2" xfId="1847" xr:uid="{00000000-0005-0000-0000-00005A090000}"/>
    <cellStyle name="Currency 2 2 4 3 2 2 2" xfId="4390" xr:uid="{00000000-0005-0000-0000-00005B090000}"/>
    <cellStyle name="Currency 2 2 4 3 2 2 3" xfId="3218" xr:uid="{00000000-0005-0000-0000-00005C090000}"/>
    <cellStyle name="Currency 2 2 4 3 2 3" xfId="3754" xr:uid="{00000000-0005-0000-0000-00005D090000}"/>
    <cellStyle name="Currency 2 2 4 3 2 4" xfId="2582" xr:uid="{00000000-0005-0000-0000-00005E090000}"/>
    <cellStyle name="Currency 2 2 4 3 3" xfId="1092" xr:uid="{00000000-0005-0000-0000-00005F090000}"/>
    <cellStyle name="Currency 2 2 4 3 3 2" xfId="2259" xr:uid="{00000000-0005-0000-0000-000060090000}"/>
    <cellStyle name="Currency 2 2 4 3 3 2 2" xfId="4606" xr:uid="{00000000-0005-0000-0000-000061090000}"/>
    <cellStyle name="Currency 2 2 4 3 3 2 3" xfId="3434" xr:uid="{00000000-0005-0000-0000-000062090000}"/>
    <cellStyle name="Currency 2 2 4 3 3 3" xfId="3970" xr:uid="{00000000-0005-0000-0000-000063090000}"/>
    <cellStyle name="Currency 2 2 4 3 3 4" xfId="2798" xr:uid="{00000000-0005-0000-0000-000064090000}"/>
    <cellStyle name="Currency 2 2 4 3 4" xfId="1432" xr:uid="{00000000-0005-0000-0000-000065090000}"/>
    <cellStyle name="Currency 2 2 4 3 4 2" xfId="4180" xr:uid="{00000000-0005-0000-0000-000066090000}"/>
    <cellStyle name="Currency 2 2 4 3 4 3" xfId="3008" xr:uid="{00000000-0005-0000-0000-000067090000}"/>
    <cellStyle name="Currency 2 2 4 3 5" xfId="3544" xr:uid="{00000000-0005-0000-0000-000068090000}"/>
    <cellStyle name="Currency 2 2 4 3 6" xfId="2372" xr:uid="{00000000-0005-0000-0000-000069090000}"/>
    <cellStyle name="Currency 2 2 4 4" xfId="458" xr:uid="{00000000-0005-0000-0000-00006A090000}"/>
    <cellStyle name="Currency 2 2 4 4 2" xfId="1641" xr:uid="{00000000-0005-0000-0000-00006B090000}"/>
    <cellStyle name="Currency 2 2 4 4 2 2" xfId="4286" xr:uid="{00000000-0005-0000-0000-00006C090000}"/>
    <cellStyle name="Currency 2 2 4 4 2 3" xfId="3114" xr:uid="{00000000-0005-0000-0000-00006D090000}"/>
    <cellStyle name="Currency 2 2 4 4 3" xfId="3650" xr:uid="{00000000-0005-0000-0000-00006E090000}"/>
    <cellStyle name="Currency 2 2 4 4 4" xfId="2478" xr:uid="{00000000-0005-0000-0000-00006F090000}"/>
    <cellStyle name="Currency 2 2 4 5" xfId="892" xr:uid="{00000000-0005-0000-0000-000070090000}"/>
    <cellStyle name="Currency 2 2 4 5 2" xfId="2062" xr:uid="{00000000-0005-0000-0000-000071090000}"/>
    <cellStyle name="Currency 2 2 4 5 2 2" xfId="4499" xr:uid="{00000000-0005-0000-0000-000072090000}"/>
    <cellStyle name="Currency 2 2 4 5 2 3" xfId="3327" xr:uid="{00000000-0005-0000-0000-000073090000}"/>
    <cellStyle name="Currency 2 2 4 5 3" xfId="3863" xr:uid="{00000000-0005-0000-0000-000074090000}"/>
    <cellStyle name="Currency 2 2 4 5 4" xfId="2691" xr:uid="{00000000-0005-0000-0000-000075090000}"/>
    <cellStyle name="Currency 2 2 4 6" xfId="1226" xr:uid="{00000000-0005-0000-0000-000076090000}"/>
    <cellStyle name="Currency 2 2 4 6 2" xfId="4076" xr:uid="{00000000-0005-0000-0000-000077090000}"/>
    <cellStyle name="Currency 2 2 4 6 3" xfId="2904" xr:uid="{00000000-0005-0000-0000-000078090000}"/>
    <cellStyle name="Currency 2 2 5" xfId="47" xr:uid="{00000000-0005-0000-0000-000079090000}"/>
    <cellStyle name="Currency 2 2 5 2" xfId="147" xr:uid="{00000000-0005-0000-0000-00007A090000}"/>
    <cellStyle name="Currency 2 2 5 2 2" xfId="358" xr:uid="{00000000-0005-0000-0000-00007B090000}"/>
    <cellStyle name="Currency 2 2 5 2 2 2" xfId="774" xr:uid="{00000000-0005-0000-0000-00007C090000}"/>
    <cellStyle name="Currency 2 2 5 2 2 2 2" xfId="1957" xr:uid="{00000000-0005-0000-0000-00007D090000}"/>
    <cellStyle name="Currency 2 2 5 2 2 2 2 2" xfId="4445" xr:uid="{00000000-0005-0000-0000-00007E090000}"/>
    <cellStyle name="Currency 2 2 5 2 2 2 2 3" xfId="3273" xr:uid="{00000000-0005-0000-0000-00007F090000}"/>
    <cellStyle name="Currency 2 2 5 2 2 2 3" xfId="3809" xr:uid="{00000000-0005-0000-0000-000080090000}"/>
    <cellStyle name="Currency 2 2 5 2 2 2 4" xfId="2637" xr:uid="{00000000-0005-0000-0000-000081090000}"/>
    <cellStyle name="Currency 2 2 5 2 2 3" xfId="1147" xr:uid="{00000000-0005-0000-0000-000082090000}"/>
    <cellStyle name="Currency 2 2 5 2 2 3 2" xfId="2314" xr:uid="{00000000-0005-0000-0000-000083090000}"/>
    <cellStyle name="Currency 2 2 5 2 2 3 2 2" xfId="4661" xr:uid="{00000000-0005-0000-0000-000084090000}"/>
    <cellStyle name="Currency 2 2 5 2 2 3 2 3" xfId="3489" xr:uid="{00000000-0005-0000-0000-000085090000}"/>
    <cellStyle name="Currency 2 2 5 2 2 3 3" xfId="4025" xr:uid="{00000000-0005-0000-0000-000086090000}"/>
    <cellStyle name="Currency 2 2 5 2 2 3 4" xfId="2853" xr:uid="{00000000-0005-0000-0000-000087090000}"/>
    <cellStyle name="Currency 2 2 5 2 2 4" xfId="1542" xr:uid="{00000000-0005-0000-0000-000088090000}"/>
    <cellStyle name="Currency 2 2 5 2 2 4 2" xfId="4235" xr:uid="{00000000-0005-0000-0000-000089090000}"/>
    <cellStyle name="Currency 2 2 5 2 2 4 3" xfId="3063" xr:uid="{00000000-0005-0000-0000-00008A090000}"/>
    <cellStyle name="Currency 2 2 5 2 2 5" xfId="3599" xr:uid="{00000000-0005-0000-0000-00008B090000}"/>
    <cellStyle name="Currency 2 2 5 2 2 6" xfId="2427" xr:uid="{00000000-0005-0000-0000-00008C090000}"/>
    <cellStyle name="Currency 2 2 5 2 3" xfId="568" xr:uid="{00000000-0005-0000-0000-00008D090000}"/>
    <cellStyle name="Currency 2 2 5 2 3 2" xfId="1751" xr:uid="{00000000-0005-0000-0000-00008E090000}"/>
    <cellStyle name="Currency 2 2 5 2 3 2 2" xfId="4341" xr:uid="{00000000-0005-0000-0000-00008F090000}"/>
    <cellStyle name="Currency 2 2 5 2 3 2 3" xfId="3169" xr:uid="{00000000-0005-0000-0000-000090090000}"/>
    <cellStyle name="Currency 2 2 5 2 3 3" xfId="3705" xr:uid="{00000000-0005-0000-0000-000091090000}"/>
    <cellStyle name="Currency 2 2 5 2 3 4" xfId="2533" xr:uid="{00000000-0005-0000-0000-000092090000}"/>
    <cellStyle name="Currency 2 2 5 2 4" xfId="1002" xr:uid="{00000000-0005-0000-0000-000093090000}"/>
    <cellStyle name="Currency 2 2 5 2 4 2" xfId="2172" xr:uid="{00000000-0005-0000-0000-000094090000}"/>
    <cellStyle name="Currency 2 2 5 2 4 2 2" xfId="4554" xr:uid="{00000000-0005-0000-0000-000095090000}"/>
    <cellStyle name="Currency 2 2 5 2 4 2 3" xfId="3382" xr:uid="{00000000-0005-0000-0000-000096090000}"/>
    <cellStyle name="Currency 2 2 5 2 4 3" xfId="3918" xr:uid="{00000000-0005-0000-0000-000097090000}"/>
    <cellStyle name="Currency 2 2 5 2 4 4" xfId="2746" xr:uid="{00000000-0005-0000-0000-000098090000}"/>
    <cellStyle name="Currency 2 2 5 2 5" xfId="1336" xr:uid="{00000000-0005-0000-0000-000099090000}"/>
    <cellStyle name="Currency 2 2 5 2 5 2" xfId="4131" xr:uid="{00000000-0005-0000-0000-00009A090000}"/>
    <cellStyle name="Currency 2 2 5 2 5 3" xfId="2959" xr:uid="{00000000-0005-0000-0000-00009B090000}"/>
    <cellStyle name="Currency 2 2 5 3" xfId="258" xr:uid="{00000000-0005-0000-0000-00009C090000}"/>
    <cellStyle name="Currency 2 2 5 3 2" xfId="674" xr:uid="{00000000-0005-0000-0000-00009D090000}"/>
    <cellStyle name="Currency 2 2 5 3 2 2" xfId="1857" xr:uid="{00000000-0005-0000-0000-00009E090000}"/>
    <cellStyle name="Currency 2 2 5 3 2 2 2" xfId="4395" xr:uid="{00000000-0005-0000-0000-00009F090000}"/>
    <cellStyle name="Currency 2 2 5 3 2 2 3" xfId="3223" xr:uid="{00000000-0005-0000-0000-0000A0090000}"/>
    <cellStyle name="Currency 2 2 5 3 2 3" xfId="3759" xr:uid="{00000000-0005-0000-0000-0000A1090000}"/>
    <cellStyle name="Currency 2 2 5 3 2 4" xfId="2587" xr:uid="{00000000-0005-0000-0000-0000A2090000}"/>
    <cellStyle name="Currency 2 2 5 3 3" xfId="1097" xr:uid="{00000000-0005-0000-0000-0000A3090000}"/>
    <cellStyle name="Currency 2 2 5 3 3 2" xfId="2264" xr:uid="{00000000-0005-0000-0000-0000A4090000}"/>
    <cellStyle name="Currency 2 2 5 3 3 2 2" xfId="4611" xr:uid="{00000000-0005-0000-0000-0000A5090000}"/>
    <cellStyle name="Currency 2 2 5 3 3 2 3" xfId="3439" xr:uid="{00000000-0005-0000-0000-0000A6090000}"/>
    <cellStyle name="Currency 2 2 5 3 3 3" xfId="3975" xr:uid="{00000000-0005-0000-0000-0000A7090000}"/>
    <cellStyle name="Currency 2 2 5 3 3 4" xfId="2803" xr:uid="{00000000-0005-0000-0000-0000A8090000}"/>
    <cellStyle name="Currency 2 2 5 3 4" xfId="1442" xr:uid="{00000000-0005-0000-0000-0000A9090000}"/>
    <cellStyle name="Currency 2 2 5 3 4 2" xfId="4185" xr:uid="{00000000-0005-0000-0000-0000AA090000}"/>
    <cellStyle name="Currency 2 2 5 3 4 3" xfId="3013" xr:uid="{00000000-0005-0000-0000-0000AB090000}"/>
    <cellStyle name="Currency 2 2 5 3 5" xfId="3549" xr:uid="{00000000-0005-0000-0000-0000AC090000}"/>
    <cellStyle name="Currency 2 2 5 3 6" xfId="2377" xr:uid="{00000000-0005-0000-0000-0000AD090000}"/>
    <cellStyle name="Currency 2 2 5 4" xfId="468" xr:uid="{00000000-0005-0000-0000-0000AE090000}"/>
    <cellStyle name="Currency 2 2 5 4 2" xfId="1651" xr:uid="{00000000-0005-0000-0000-0000AF090000}"/>
    <cellStyle name="Currency 2 2 5 4 2 2" xfId="4291" xr:uid="{00000000-0005-0000-0000-0000B0090000}"/>
    <cellStyle name="Currency 2 2 5 4 2 3" xfId="3119" xr:uid="{00000000-0005-0000-0000-0000B1090000}"/>
    <cellStyle name="Currency 2 2 5 4 3" xfId="3655" xr:uid="{00000000-0005-0000-0000-0000B2090000}"/>
    <cellStyle name="Currency 2 2 5 4 4" xfId="2483" xr:uid="{00000000-0005-0000-0000-0000B3090000}"/>
    <cellStyle name="Currency 2 2 5 5" xfId="902" xr:uid="{00000000-0005-0000-0000-0000B4090000}"/>
    <cellStyle name="Currency 2 2 5 5 2" xfId="2072" xr:uid="{00000000-0005-0000-0000-0000B5090000}"/>
    <cellStyle name="Currency 2 2 5 5 2 2" xfId="4504" xr:uid="{00000000-0005-0000-0000-0000B6090000}"/>
    <cellStyle name="Currency 2 2 5 5 2 3" xfId="3332" xr:uid="{00000000-0005-0000-0000-0000B7090000}"/>
    <cellStyle name="Currency 2 2 5 5 3" xfId="3868" xr:uid="{00000000-0005-0000-0000-0000B8090000}"/>
    <cellStyle name="Currency 2 2 5 5 4" xfId="2696" xr:uid="{00000000-0005-0000-0000-0000B9090000}"/>
    <cellStyle name="Currency 2 2 5 6" xfId="1236" xr:uid="{00000000-0005-0000-0000-0000BA090000}"/>
    <cellStyle name="Currency 2 2 5 6 2" xfId="4081" xr:uid="{00000000-0005-0000-0000-0000BB090000}"/>
    <cellStyle name="Currency 2 2 5 6 3" xfId="2909" xr:uid="{00000000-0005-0000-0000-0000BC090000}"/>
    <cellStyle name="Currency 2 2 6" xfId="57" xr:uid="{00000000-0005-0000-0000-0000BD090000}"/>
    <cellStyle name="Currency 2 2 6 2" xfId="157" xr:uid="{00000000-0005-0000-0000-0000BE090000}"/>
    <cellStyle name="Currency 2 2 6 2 2" xfId="368" xr:uid="{00000000-0005-0000-0000-0000BF090000}"/>
    <cellStyle name="Currency 2 2 6 2 2 2" xfId="784" xr:uid="{00000000-0005-0000-0000-0000C0090000}"/>
    <cellStyle name="Currency 2 2 6 2 2 2 2" xfId="1967" xr:uid="{00000000-0005-0000-0000-0000C1090000}"/>
    <cellStyle name="Currency 2 2 6 2 2 2 2 2" xfId="4450" xr:uid="{00000000-0005-0000-0000-0000C2090000}"/>
    <cellStyle name="Currency 2 2 6 2 2 2 2 3" xfId="3278" xr:uid="{00000000-0005-0000-0000-0000C3090000}"/>
    <cellStyle name="Currency 2 2 6 2 2 2 3" xfId="3814" xr:uid="{00000000-0005-0000-0000-0000C4090000}"/>
    <cellStyle name="Currency 2 2 6 2 2 2 4" xfId="2642" xr:uid="{00000000-0005-0000-0000-0000C5090000}"/>
    <cellStyle name="Currency 2 2 6 2 2 3" xfId="1152" xr:uid="{00000000-0005-0000-0000-0000C6090000}"/>
    <cellStyle name="Currency 2 2 6 2 2 3 2" xfId="2319" xr:uid="{00000000-0005-0000-0000-0000C7090000}"/>
    <cellStyle name="Currency 2 2 6 2 2 3 2 2" xfId="4666" xr:uid="{00000000-0005-0000-0000-0000C8090000}"/>
    <cellStyle name="Currency 2 2 6 2 2 3 2 3" xfId="3494" xr:uid="{00000000-0005-0000-0000-0000C9090000}"/>
    <cellStyle name="Currency 2 2 6 2 2 3 3" xfId="4030" xr:uid="{00000000-0005-0000-0000-0000CA090000}"/>
    <cellStyle name="Currency 2 2 6 2 2 3 4" xfId="2858" xr:uid="{00000000-0005-0000-0000-0000CB090000}"/>
    <cellStyle name="Currency 2 2 6 2 2 4" xfId="1552" xr:uid="{00000000-0005-0000-0000-0000CC090000}"/>
    <cellStyle name="Currency 2 2 6 2 2 4 2" xfId="4240" xr:uid="{00000000-0005-0000-0000-0000CD090000}"/>
    <cellStyle name="Currency 2 2 6 2 2 4 3" xfId="3068" xr:uid="{00000000-0005-0000-0000-0000CE090000}"/>
    <cellStyle name="Currency 2 2 6 2 2 5" xfId="3604" xr:uid="{00000000-0005-0000-0000-0000CF090000}"/>
    <cellStyle name="Currency 2 2 6 2 2 6" xfId="2432" xr:uid="{00000000-0005-0000-0000-0000D0090000}"/>
    <cellStyle name="Currency 2 2 6 2 3" xfId="578" xr:uid="{00000000-0005-0000-0000-0000D1090000}"/>
    <cellStyle name="Currency 2 2 6 2 3 2" xfId="1761" xr:uid="{00000000-0005-0000-0000-0000D2090000}"/>
    <cellStyle name="Currency 2 2 6 2 3 2 2" xfId="4346" xr:uid="{00000000-0005-0000-0000-0000D3090000}"/>
    <cellStyle name="Currency 2 2 6 2 3 2 3" xfId="3174" xr:uid="{00000000-0005-0000-0000-0000D4090000}"/>
    <cellStyle name="Currency 2 2 6 2 3 3" xfId="3710" xr:uid="{00000000-0005-0000-0000-0000D5090000}"/>
    <cellStyle name="Currency 2 2 6 2 3 4" xfId="2538" xr:uid="{00000000-0005-0000-0000-0000D6090000}"/>
    <cellStyle name="Currency 2 2 6 2 4" xfId="1012" xr:uid="{00000000-0005-0000-0000-0000D7090000}"/>
    <cellStyle name="Currency 2 2 6 2 4 2" xfId="2182" xr:uid="{00000000-0005-0000-0000-0000D8090000}"/>
    <cellStyle name="Currency 2 2 6 2 4 2 2" xfId="4559" xr:uid="{00000000-0005-0000-0000-0000D9090000}"/>
    <cellStyle name="Currency 2 2 6 2 4 2 3" xfId="3387" xr:uid="{00000000-0005-0000-0000-0000DA090000}"/>
    <cellStyle name="Currency 2 2 6 2 4 3" xfId="3923" xr:uid="{00000000-0005-0000-0000-0000DB090000}"/>
    <cellStyle name="Currency 2 2 6 2 4 4" xfId="2751" xr:uid="{00000000-0005-0000-0000-0000DC090000}"/>
    <cellStyle name="Currency 2 2 6 2 5" xfId="1346" xr:uid="{00000000-0005-0000-0000-0000DD090000}"/>
    <cellStyle name="Currency 2 2 6 2 5 2" xfId="4136" xr:uid="{00000000-0005-0000-0000-0000DE090000}"/>
    <cellStyle name="Currency 2 2 6 2 5 3" xfId="2964" xr:uid="{00000000-0005-0000-0000-0000DF090000}"/>
    <cellStyle name="Currency 2 2 6 3" xfId="268" xr:uid="{00000000-0005-0000-0000-0000E0090000}"/>
    <cellStyle name="Currency 2 2 6 3 2" xfId="684" xr:uid="{00000000-0005-0000-0000-0000E1090000}"/>
    <cellStyle name="Currency 2 2 6 3 2 2" xfId="1867" xr:uid="{00000000-0005-0000-0000-0000E2090000}"/>
    <cellStyle name="Currency 2 2 6 3 2 2 2" xfId="4400" xr:uid="{00000000-0005-0000-0000-0000E3090000}"/>
    <cellStyle name="Currency 2 2 6 3 2 2 3" xfId="3228" xr:uid="{00000000-0005-0000-0000-0000E4090000}"/>
    <cellStyle name="Currency 2 2 6 3 2 3" xfId="3764" xr:uid="{00000000-0005-0000-0000-0000E5090000}"/>
    <cellStyle name="Currency 2 2 6 3 2 4" xfId="2592" xr:uid="{00000000-0005-0000-0000-0000E6090000}"/>
    <cellStyle name="Currency 2 2 6 3 3" xfId="1102" xr:uid="{00000000-0005-0000-0000-0000E7090000}"/>
    <cellStyle name="Currency 2 2 6 3 3 2" xfId="2269" xr:uid="{00000000-0005-0000-0000-0000E8090000}"/>
    <cellStyle name="Currency 2 2 6 3 3 2 2" xfId="4616" xr:uid="{00000000-0005-0000-0000-0000E9090000}"/>
    <cellStyle name="Currency 2 2 6 3 3 2 3" xfId="3444" xr:uid="{00000000-0005-0000-0000-0000EA090000}"/>
    <cellStyle name="Currency 2 2 6 3 3 3" xfId="3980" xr:uid="{00000000-0005-0000-0000-0000EB090000}"/>
    <cellStyle name="Currency 2 2 6 3 3 4" xfId="2808" xr:uid="{00000000-0005-0000-0000-0000EC090000}"/>
    <cellStyle name="Currency 2 2 6 3 4" xfId="1452" xr:uid="{00000000-0005-0000-0000-0000ED090000}"/>
    <cellStyle name="Currency 2 2 6 3 4 2" xfId="4190" xr:uid="{00000000-0005-0000-0000-0000EE090000}"/>
    <cellStyle name="Currency 2 2 6 3 4 3" xfId="3018" xr:uid="{00000000-0005-0000-0000-0000EF090000}"/>
    <cellStyle name="Currency 2 2 6 3 5" xfId="3554" xr:uid="{00000000-0005-0000-0000-0000F0090000}"/>
    <cellStyle name="Currency 2 2 6 3 6" xfId="2382" xr:uid="{00000000-0005-0000-0000-0000F1090000}"/>
    <cellStyle name="Currency 2 2 6 4" xfId="478" xr:uid="{00000000-0005-0000-0000-0000F2090000}"/>
    <cellStyle name="Currency 2 2 6 4 2" xfId="1661" xr:uid="{00000000-0005-0000-0000-0000F3090000}"/>
    <cellStyle name="Currency 2 2 6 4 2 2" xfId="4296" xr:uid="{00000000-0005-0000-0000-0000F4090000}"/>
    <cellStyle name="Currency 2 2 6 4 2 3" xfId="3124" xr:uid="{00000000-0005-0000-0000-0000F5090000}"/>
    <cellStyle name="Currency 2 2 6 4 3" xfId="3660" xr:uid="{00000000-0005-0000-0000-0000F6090000}"/>
    <cellStyle name="Currency 2 2 6 4 4" xfId="2488" xr:uid="{00000000-0005-0000-0000-0000F7090000}"/>
    <cellStyle name="Currency 2 2 6 5" xfId="912" xr:uid="{00000000-0005-0000-0000-0000F8090000}"/>
    <cellStyle name="Currency 2 2 6 5 2" xfId="2082" xr:uid="{00000000-0005-0000-0000-0000F9090000}"/>
    <cellStyle name="Currency 2 2 6 5 2 2" xfId="4509" xr:uid="{00000000-0005-0000-0000-0000FA090000}"/>
    <cellStyle name="Currency 2 2 6 5 2 3" xfId="3337" xr:uid="{00000000-0005-0000-0000-0000FB090000}"/>
    <cellStyle name="Currency 2 2 6 5 3" xfId="3873" xr:uid="{00000000-0005-0000-0000-0000FC090000}"/>
    <cellStyle name="Currency 2 2 6 5 4" xfId="2701" xr:uid="{00000000-0005-0000-0000-0000FD090000}"/>
    <cellStyle name="Currency 2 2 6 6" xfId="1246" xr:uid="{00000000-0005-0000-0000-0000FE090000}"/>
    <cellStyle name="Currency 2 2 6 6 2" xfId="4086" xr:uid="{00000000-0005-0000-0000-0000FF090000}"/>
    <cellStyle name="Currency 2 2 6 6 3" xfId="2914" xr:uid="{00000000-0005-0000-0000-0000000A0000}"/>
    <cellStyle name="Currency 2 2 7" xfId="67" xr:uid="{00000000-0005-0000-0000-0000010A0000}"/>
    <cellStyle name="Currency 2 2 7 2" xfId="167" xr:uid="{00000000-0005-0000-0000-0000020A0000}"/>
    <cellStyle name="Currency 2 2 7 2 2" xfId="378" xr:uid="{00000000-0005-0000-0000-0000030A0000}"/>
    <cellStyle name="Currency 2 2 7 2 2 2" xfId="794" xr:uid="{00000000-0005-0000-0000-0000040A0000}"/>
    <cellStyle name="Currency 2 2 7 2 2 2 2" xfId="1977" xr:uid="{00000000-0005-0000-0000-0000050A0000}"/>
    <cellStyle name="Currency 2 2 7 2 2 2 2 2" xfId="4455" xr:uid="{00000000-0005-0000-0000-0000060A0000}"/>
    <cellStyle name="Currency 2 2 7 2 2 2 2 3" xfId="3283" xr:uid="{00000000-0005-0000-0000-0000070A0000}"/>
    <cellStyle name="Currency 2 2 7 2 2 2 3" xfId="3819" xr:uid="{00000000-0005-0000-0000-0000080A0000}"/>
    <cellStyle name="Currency 2 2 7 2 2 2 4" xfId="2647" xr:uid="{00000000-0005-0000-0000-0000090A0000}"/>
    <cellStyle name="Currency 2 2 7 2 2 3" xfId="1157" xr:uid="{00000000-0005-0000-0000-00000A0A0000}"/>
    <cellStyle name="Currency 2 2 7 2 2 3 2" xfId="2324" xr:uid="{00000000-0005-0000-0000-00000B0A0000}"/>
    <cellStyle name="Currency 2 2 7 2 2 3 2 2" xfId="4671" xr:uid="{00000000-0005-0000-0000-00000C0A0000}"/>
    <cellStyle name="Currency 2 2 7 2 2 3 2 3" xfId="3499" xr:uid="{00000000-0005-0000-0000-00000D0A0000}"/>
    <cellStyle name="Currency 2 2 7 2 2 3 3" xfId="4035" xr:uid="{00000000-0005-0000-0000-00000E0A0000}"/>
    <cellStyle name="Currency 2 2 7 2 2 3 4" xfId="2863" xr:uid="{00000000-0005-0000-0000-00000F0A0000}"/>
    <cellStyle name="Currency 2 2 7 2 2 4" xfId="1562" xr:uid="{00000000-0005-0000-0000-0000100A0000}"/>
    <cellStyle name="Currency 2 2 7 2 2 4 2" xfId="4245" xr:uid="{00000000-0005-0000-0000-0000110A0000}"/>
    <cellStyle name="Currency 2 2 7 2 2 4 3" xfId="3073" xr:uid="{00000000-0005-0000-0000-0000120A0000}"/>
    <cellStyle name="Currency 2 2 7 2 2 5" xfId="3609" xr:uid="{00000000-0005-0000-0000-0000130A0000}"/>
    <cellStyle name="Currency 2 2 7 2 2 6" xfId="2437" xr:uid="{00000000-0005-0000-0000-0000140A0000}"/>
    <cellStyle name="Currency 2 2 7 2 3" xfId="588" xr:uid="{00000000-0005-0000-0000-0000150A0000}"/>
    <cellStyle name="Currency 2 2 7 2 3 2" xfId="1771" xr:uid="{00000000-0005-0000-0000-0000160A0000}"/>
    <cellStyle name="Currency 2 2 7 2 3 2 2" xfId="4351" xr:uid="{00000000-0005-0000-0000-0000170A0000}"/>
    <cellStyle name="Currency 2 2 7 2 3 2 3" xfId="3179" xr:uid="{00000000-0005-0000-0000-0000180A0000}"/>
    <cellStyle name="Currency 2 2 7 2 3 3" xfId="3715" xr:uid="{00000000-0005-0000-0000-0000190A0000}"/>
    <cellStyle name="Currency 2 2 7 2 3 4" xfId="2543" xr:uid="{00000000-0005-0000-0000-00001A0A0000}"/>
    <cellStyle name="Currency 2 2 7 2 4" xfId="1022" xr:uid="{00000000-0005-0000-0000-00001B0A0000}"/>
    <cellStyle name="Currency 2 2 7 2 4 2" xfId="2192" xr:uid="{00000000-0005-0000-0000-00001C0A0000}"/>
    <cellStyle name="Currency 2 2 7 2 4 2 2" xfId="4564" xr:uid="{00000000-0005-0000-0000-00001D0A0000}"/>
    <cellStyle name="Currency 2 2 7 2 4 2 3" xfId="3392" xr:uid="{00000000-0005-0000-0000-00001E0A0000}"/>
    <cellStyle name="Currency 2 2 7 2 4 3" xfId="3928" xr:uid="{00000000-0005-0000-0000-00001F0A0000}"/>
    <cellStyle name="Currency 2 2 7 2 4 4" xfId="2756" xr:uid="{00000000-0005-0000-0000-0000200A0000}"/>
    <cellStyle name="Currency 2 2 7 2 5" xfId="1356" xr:uid="{00000000-0005-0000-0000-0000210A0000}"/>
    <cellStyle name="Currency 2 2 7 2 5 2" xfId="4141" xr:uid="{00000000-0005-0000-0000-0000220A0000}"/>
    <cellStyle name="Currency 2 2 7 2 5 3" xfId="2969" xr:uid="{00000000-0005-0000-0000-0000230A0000}"/>
    <cellStyle name="Currency 2 2 7 3" xfId="278" xr:uid="{00000000-0005-0000-0000-0000240A0000}"/>
    <cellStyle name="Currency 2 2 7 3 2" xfId="694" xr:uid="{00000000-0005-0000-0000-0000250A0000}"/>
    <cellStyle name="Currency 2 2 7 3 2 2" xfId="1877" xr:uid="{00000000-0005-0000-0000-0000260A0000}"/>
    <cellStyle name="Currency 2 2 7 3 2 2 2" xfId="4405" xr:uid="{00000000-0005-0000-0000-0000270A0000}"/>
    <cellStyle name="Currency 2 2 7 3 2 2 3" xfId="3233" xr:uid="{00000000-0005-0000-0000-0000280A0000}"/>
    <cellStyle name="Currency 2 2 7 3 2 3" xfId="3769" xr:uid="{00000000-0005-0000-0000-0000290A0000}"/>
    <cellStyle name="Currency 2 2 7 3 2 4" xfId="2597" xr:uid="{00000000-0005-0000-0000-00002A0A0000}"/>
    <cellStyle name="Currency 2 2 7 3 3" xfId="1107" xr:uid="{00000000-0005-0000-0000-00002B0A0000}"/>
    <cellStyle name="Currency 2 2 7 3 3 2" xfId="2274" xr:uid="{00000000-0005-0000-0000-00002C0A0000}"/>
    <cellStyle name="Currency 2 2 7 3 3 2 2" xfId="4621" xr:uid="{00000000-0005-0000-0000-00002D0A0000}"/>
    <cellStyle name="Currency 2 2 7 3 3 2 3" xfId="3449" xr:uid="{00000000-0005-0000-0000-00002E0A0000}"/>
    <cellStyle name="Currency 2 2 7 3 3 3" xfId="3985" xr:uid="{00000000-0005-0000-0000-00002F0A0000}"/>
    <cellStyle name="Currency 2 2 7 3 3 4" xfId="2813" xr:uid="{00000000-0005-0000-0000-0000300A0000}"/>
    <cellStyle name="Currency 2 2 7 3 4" xfId="1462" xr:uid="{00000000-0005-0000-0000-0000310A0000}"/>
    <cellStyle name="Currency 2 2 7 3 4 2" xfId="4195" xr:uid="{00000000-0005-0000-0000-0000320A0000}"/>
    <cellStyle name="Currency 2 2 7 3 4 3" xfId="3023" xr:uid="{00000000-0005-0000-0000-0000330A0000}"/>
    <cellStyle name="Currency 2 2 7 3 5" xfId="3559" xr:uid="{00000000-0005-0000-0000-0000340A0000}"/>
    <cellStyle name="Currency 2 2 7 3 6" xfId="2387" xr:uid="{00000000-0005-0000-0000-0000350A0000}"/>
    <cellStyle name="Currency 2 2 7 4" xfId="488" xr:uid="{00000000-0005-0000-0000-0000360A0000}"/>
    <cellStyle name="Currency 2 2 7 4 2" xfId="1671" xr:uid="{00000000-0005-0000-0000-0000370A0000}"/>
    <cellStyle name="Currency 2 2 7 4 2 2" xfId="4301" xr:uid="{00000000-0005-0000-0000-0000380A0000}"/>
    <cellStyle name="Currency 2 2 7 4 2 3" xfId="3129" xr:uid="{00000000-0005-0000-0000-0000390A0000}"/>
    <cellStyle name="Currency 2 2 7 4 3" xfId="3665" xr:uid="{00000000-0005-0000-0000-00003A0A0000}"/>
    <cellStyle name="Currency 2 2 7 4 4" xfId="2493" xr:uid="{00000000-0005-0000-0000-00003B0A0000}"/>
    <cellStyle name="Currency 2 2 7 5" xfId="922" xr:uid="{00000000-0005-0000-0000-00003C0A0000}"/>
    <cellStyle name="Currency 2 2 7 5 2" xfId="2092" xr:uid="{00000000-0005-0000-0000-00003D0A0000}"/>
    <cellStyle name="Currency 2 2 7 5 2 2" xfId="4514" xr:uid="{00000000-0005-0000-0000-00003E0A0000}"/>
    <cellStyle name="Currency 2 2 7 5 2 3" xfId="3342" xr:uid="{00000000-0005-0000-0000-00003F0A0000}"/>
    <cellStyle name="Currency 2 2 7 5 3" xfId="3878" xr:uid="{00000000-0005-0000-0000-0000400A0000}"/>
    <cellStyle name="Currency 2 2 7 5 4" xfId="2706" xr:uid="{00000000-0005-0000-0000-0000410A0000}"/>
    <cellStyle name="Currency 2 2 7 6" xfId="1256" xr:uid="{00000000-0005-0000-0000-0000420A0000}"/>
    <cellStyle name="Currency 2 2 7 6 2" xfId="4091" xr:uid="{00000000-0005-0000-0000-0000430A0000}"/>
    <cellStyle name="Currency 2 2 7 6 3" xfId="2919" xr:uid="{00000000-0005-0000-0000-0000440A0000}"/>
    <cellStyle name="Currency 2 2 8" xfId="77" xr:uid="{00000000-0005-0000-0000-0000450A0000}"/>
    <cellStyle name="Currency 2 2 8 2" xfId="177" xr:uid="{00000000-0005-0000-0000-0000460A0000}"/>
    <cellStyle name="Currency 2 2 8 2 2" xfId="388" xr:uid="{00000000-0005-0000-0000-0000470A0000}"/>
    <cellStyle name="Currency 2 2 8 2 2 2" xfId="804" xr:uid="{00000000-0005-0000-0000-0000480A0000}"/>
    <cellStyle name="Currency 2 2 8 2 2 2 2" xfId="1987" xr:uid="{00000000-0005-0000-0000-0000490A0000}"/>
    <cellStyle name="Currency 2 2 8 2 2 2 2 2" xfId="4460" xr:uid="{00000000-0005-0000-0000-00004A0A0000}"/>
    <cellStyle name="Currency 2 2 8 2 2 2 2 3" xfId="3288" xr:uid="{00000000-0005-0000-0000-00004B0A0000}"/>
    <cellStyle name="Currency 2 2 8 2 2 2 3" xfId="3824" xr:uid="{00000000-0005-0000-0000-00004C0A0000}"/>
    <cellStyle name="Currency 2 2 8 2 2 2 4" xfId="2652" xr:uid="{00000000-0005-0000-0000-00004D0A0000}"/>
    <cellStyle name="Currency 2 2 8 2 2 3" xfId="1162" xr:uid="{00000000-0005-0000-0000-00004E0A0000}"/>
    <cellStyle name="Currency 2 2 8 2 2 3 2" xfId="2329" xr:uid="{00000000-0005-0000-0000-00004F0A0000}"/>
    <cellStyle name="Currency 2 2 8 2 2 3 2 2" xfId="4676" xr:uid="{00000000-0005-0000-0000-0000500A0000}"/>
    <cellStyle name="Currency 2 2 8 2 2 3 2 3" xfId="3504" xr:uid="{00000000-0005-0000-0000-0000510A0000}"/>
    <cellStyle name="Currency 2 2 8 2 2 3 3" xfId="4040" xr:uid="{00000000-0005-0000-0000-0000520A0000}"/>
    <cellStyle name="Currency 2 2 8 2 2 3 4" xfId="2868" xr:uid="{00000000-0005-0000-0000-0000530A0000}"/>
    <cellStyle name="Currency 2 2 8 2 2 4" xfId="1572" xr:uid="{00000000-0005-0000-0000-0000540A0000}"/>
    <cellStyle name="Currency 2 2 8 2 2 4 2" xfId="4250" xr:uid="{00000000-0005-0000-0000-0000550A0000}"/>
    <cellStyle name="Currency 2 2 8 2 2 4 3" xfId="3078" xr:uid="{00000000-0005-0000-0000-0000560A0000}"/>
    <cellStyle name="Currency 2 2 8 2 2 5" xfId="3614" xr:uid="{00000000-0005-0000-0000-0000570A0000}"/>
    <cellStyle name="Currency 2 2 8 2 2 6" xfId="2442" xr:uid="{00000000-0005-0000-0000-0000580A0000}"/>
    <cellStyle name="Currency 2 2 8 2 3" xfId="598" xr:uid="{00000000-0005-0000-0000-0000590A0000}"/>
    <cellStyle name="Currency 2 2 8 2 3 2" xfId="1781" xr:uid="{00000000-0005-0000-0000-00005A0A0000}"/>
    <cellStyle name="Currency 2 2 8 2 3 2 2" xfId="4356" xr:uid="{00000000-0005-0000-0000-00005B0A0000}"/>
    <cellStyle name="Currency 2 2 8 2 3 2 3" xfId="3184" xr:uid="{00000000-0005-0000-0000-00005C0A0000}"/>
    <cellStyle name="Currency 2 2 8 2 3 3" xfId="3720" xr:uid="{00000000-0005-0000-0000-00005D0A0000}"/>
    <cellStyle name="Currency 2 2 8 2 3 4" xfId="2548" xr:uid="{00000000-0005-0000-0000-00005E0A0000}"/>
    <cellStyle name="Currency 2 2 8 2 4" xfId="1032" xr:uid="{00000000-0005-0000-0000-00005F0A0000}"/>
    <cellStyle name="Currency 2 2 8 2 4 2" xfId="2202" xr:uid="{00000000-0005-0000-0000-0000600A0000}"/>
    <cellStyle name="Currency 2 2 8 2 4 2 2" xfId="4569" xr:uid="{00000000-0005-0000-0000-0000610A0000}"/>
    <cellStyle name="Currency 2 2 8 2 4 2 3" xfId="3397" xr:uid="{00000000-0005-0000-0000-0000620A0000}"/>
    <cellStyle name="Currency 2 2 8 2 4 3" xfId="3933" xr:uid="{00000000-0005-0000-0000-0000630A0000}"/>
    <cellStyle name="Currency 2 2 8 2 4 4" xfId="2761" xr:uid="{00000000-0005-0000-0000-0000640A0000}"/>
    <cellStyle name="Currency 2 2 8 2 5" xfId="1366" xr:uid="{00000000-0005-0000-0000-0000650A0000}"/>
    <cellStyle name="Currency 2 2 8 2 5 2" xfId="4146" xr:uid="{00000000-0005-0000-0000-0000660A0000}"/>
    <cellStyle name="Currency 2 2 8 2 5 3" xfId="2974" xr:uid="{00000000-0005-0000-0000-0000670A0000}"/>
    <cellStyle name="Currency 2 2 8 3" xfId="288" xr:uid="{00000000-0005-0000-0000-0000680A0000}"/>
    <cellStyle name="Currency 2 2 8 3 2" xfId="704" xr:uid="{00000000-0005-0000-0000-0000690A0000}"/>
    <cellStyle name="Currency 2 2 8 3 2 2" xfId="1887" xr:uid="{00000000-0005-0000-0000-00006A0A0000}"/>
    <cellStyle name="Currency 2 2 8 3 2 2 2" xfId="4410" xr:uid="{00000000-0005-0000-0000-00006B0A0000}"/>
    <cellStyle name="Currency 2 2 8 3 2 2 3" xfId="3238" xr:uid="{00000000-0005-0000-0000-00006C0A0000}"/>
    <cellStyle name="Currency 2 2 8 3 2 3" xfId="3774" xr:uid="{00000000-0005-0000-0000-00006D0A0000}"/>
    <cellStyle name="Currency 2 2 8 3 2 4" xfId="2602" xr:uid="{00000000-0005-0000-0000-00006E0A0000}"/>
    <cellStyle name="Currency 2 2 8 3 3" xfId="1112" xr:uid="{00000000-0005-0000-0000-00006F0A0000}"/>
    <cellStyle name="Currency 2 2 8 3 3 2" xfId="2279" xr:uid="{00000000-0005-0000-0000-0000700A0000}"/>
    <cellStyle name="Currency 2 2 8 3 3 2 2" xfId="4626" xr:uid="{00000000-0005-0000-0000-0000710A0000}"/>
    <cellStyle name="Currency 2 2 8 3 3 2 3" xfId="3454" xr:uid="{00000000-0005-0000-0000-0000720A0000}"/>
    <cellStyle name="Currency 2 2 8 3 3 3" xfId="3990" xr:uid="{00000000-0005-0000-0000-0000730A0000}"/>
    <cellStyle name="Currency 2 2 8 3 3 4" xfId="2818" xr:uid="{00000000-0005-0000-0000-0000740A0000}"/>
    <cellStyle name="Currency 2 2 8 3 4" xfId="1472" xr:uid="{00000000-0005-0000-0000-0000750A0000}"/>
    <cellStyle name="Currency 2 2 8 3 4 2" xfId="4200" xr:uid="{00000000-0005-0000-0000-0000760A0000}"/>
    <cellStyle name="Currency 2 2 8 3 4 3" xfId="3028" xr:uid="{00000000-0005-0000-0000-0000770A0000}"/>
    <cellStyle name="Currency 2 2 8 3 5" xfId="3564" xr:uid="{00000000-0005-0000-0000-0000780A0000}"/>
    <cellStyle name="Currency 2 2 8 3 6" xfId="2392" xr:uid="{00000000-0005-0000-0000-0000790A0000}"/>
    <cellStyle name="Currency 2 2 8 4" xfId="498" xr:uid="{00000000-0005-0000-0000-00007A0A0000}"/>
    <cellStyle name="Currency 2 2 8 4 2" xfId="1681" xr:uid="{00000000-0005-0000-0000-00007B0A0000}"/>
    <cellStyle name="Currency 2 2 8 4 2 2" xfId="4306" xr:uid="{00000000-0005-0000-0000-00007C0A0000}"/>
    <cellStyle name="Currency 2 2 8 4 2 3" xfId="3134" xr:uid="{00000000-0005-0000-0000-00007D0A0000}"/>
    <cellStyle name="Currency 2 2 8 4 3" xfId="3670" xr:uid="{00000000-0005-0000-0000-00007E0A0000}"/>
    <cellStyle name="Currency 2 2 8 4 4" xfId="2498" xr:uid="{00000000-0005-0000-0000-00007F0A0000}"/>
    <cellStyle name="Currency 2 2 8 5" xfId="932" xr:uid="{00000000-0005-0000-0000-0000800A0000}"/>
    <cellStyle name="Currency 2 2 8 5 2" xfId="2102" xr:uid="{00000000-0005-0000-0000-0000810A0000}"/>
    <cellStyle name="Currency 2 2 8 5 2 2" xfId="4519" xr:uid="{00000000-0005-0000-0000-0000820A0000}"/>
    <cellStyle name="Currency 2 2 8 5 2 3" xfId="3347" xr:uid="{00000000-0005-0000-0000-0000830A0000}"/>
    <cellStyle name="Currency 2 2 8 5 3" xfId="3883" xr:uid="{00000000-0005-0000-0000-0000840A0000}"/>
    <cellStyle name="Currency 2 2 8 5 4" xfId="2711" xr:uid="{00000000-0005-0000-0000-0000850A0000}"/>
    <cellStyle name="Currency 2 2 8 6" xfId="1266" xr:uid="{00000000-0005-0000-0000-0000860A0000}"/>
    <cellStyle name="Currency 2 2 8 6 2" xfId="4096" xr:uid="{00000000-0005-0000-0000-0000870A0000}"/>
    <cellStyle name="Currency 2 2 8 6 3" xfId="2924" xr:uid="{00000000-0005-0000-0000-0000880A0000}"/>
    <cellStyle name="Currency 2 2 9" xfId="87" xr:uid="{00000000-0005-0000-0000-0000890A0000}"/>
    <cellStyle name="Currency 2 2 9 2" xfId="187" xr:uid="{00000000-0005-0000-0000-00008A0A0000}"/>
    <cellStyle name="Currency 2 2 9 2 2" xfId="398" xr:uid="{00000000-0005-0000-0000-00008B0A0000}"/>
    <cellStyle name="Currency 2 2 9 2 2 2" xfId="814" xr:uid="{00000000-0005-0000-0000-00008C0A0000}"/>
    <cellStyle name="Currency 2 2 9 2 2 2 2" xfId="1997" xr:uid="{00000000-0005-0000-0000-00008D0A0000}"/>
    <cellStyle name="Currency 2 2 9 2 2 2 2 2" xfId="4465" xr:uid="{00000000-0005-0000-0000-00008E0A0000}"/>
    <cellStyle name="Currency 2 2 9 2 2 2 2 3" xfId="3293" xr:uid="{00000000-0005-0000-0000-00008F0A0000}"/>
    <cellStyle name="Currency 2 2 9 2 2 2 3" xfId="3829" xr:uid="{00000000-0005-0000-0000-0000900A0000}"/>
    <cellStyle name="Currency 2 2 9 2 2 2 4" xfId="2657" xr:uid="{00000000-0005-0000-0000-0000910A0000}"/>
    <cellStyle name="Currency 2 2 9 2 2 3" xfId="1167" xr:uid="{00000000-0005-0000-0000-0000920A0000}"/>
    <cellStyle name="Currency 2 2 9 2 2 3 2" xfId="2334" xr:uid="{00000000-0005-0000-0000-0000930A0000}"/>
    <cellStyle name="Currency 2 2 9 2 2 3 2 2" xfId="4681" xr:uid="{00000000-0005-0000-0000-0000940A0000}"/>
    <cellStyle name="Currency 2 2 9 2 2 3 2 3" xfId="3509" xr:uid="{00000000-0005-0000-0000-0000950A0000}"/>
    <cellStyle name="Currency 2 2 9 2 2 3 3" xfId="4045" xr:uid="{00000000-0005-0000-0000-0000960A0000}"/>
    <cellStyle name="Currency 2 2 9 2 2 3 4" xfId="2873" xr:uid="{00000000-0005-0000-0000-0000970A0000}"/>
    <cellStyle name="Currency 2 2 9 2 2 4" xfId="1582" xr:uid="{00000000-0005-0000-0000-0000980A0000}"/>
    <cellStyle name="Currency 2 2 9 2 2 4 2" xfId="4255" xr:uid="{00000000-0005-0000-0000-0000990A0000}"/>
    <cellStyle name="Currency 2 2 9 2 2 4 3" xfId="3083" xr:uid="{00000000-0005-0000-0000-00009A0A0000}"/>
    <cellStyle name="Currency 2 2 9 2 2 5" xfId="3619" xr:uid="{00000000-0005-0000-0000-00009B0A0000}"/>
    <cellStyle name="Currency 2 2 9 2 2 6" xfId="2447" xr:uid="{00000000-0005-0000-0000-00009C0A0000}"/>
    <cellStyle name="Currency 2 2 9 2 3" xfId="608" xr:uid="{00000000-0005-0000-0000-00009D0A0000}"/>
    <cellStyle name="Currency 2 2 9 2 3 2" xfId="1791" xr:uid="{00000000-0005-0000-0000-00009E0A0000}"/>
    <cellStyle name="Currency 2 2 9 2 3 2 2" xfId="4361" xr:uid="{00000000-0005-0000-0000-00009F0A0000}"/>
    <cellStyle name="Currency 2 2 9 2 3 2 3" xfId="3189" xr:uid="{00000000-0005-0000-0000-0000A00A0000}"/>
    <cellStyle name="Currency 2 2 9 2 3 3" xfId="3725" xr:uid="{00000000-0005-0000-0000-0000A10A0000}"/>
    <cellStyle name="Currency 2 2 9 2 3 4" xfId="2553" xr:uid="{00000000-0005-0000-0000-0000A20A0000}"/>
    <cellStyle name="Currency 2 2 9 2 4" xfId="1042" xr:uid="{00000000-0005-0000-0000-0000A30A0000}"/>
    <cellStyle name="Currency 2 2 9 2 4 2" xfId="2212" xr:uid="{00000000-0005-0000-0000-0000A40A0000}"/>
    <cellStyle name="Currency 2 2 9 2 4 2 2" xfId="4574" xr:uid="{00000000-0005-0000-0000-0000A50A0000}"/>
    <cellStyle name="Currency 2 2 9 2 4 2 3" xfId="3402" xr:uid="{00000000-0005-0000-0000-0000A60A0000}"/>
    <cellStyle name="Currency 2 2 9 2 4 3" xfId="3938" xr:uid="{00000000-0005-0000-0000-0000A70A0000}"/>
    <cellStyle name="Currency 2 2 9 2 4 4" xfId="2766" xr:uid="{00000000-0005-0000-0000-0000A80A0000}"/>
    <cellStyle name="Currency 2 2 9 2 5" xfId="1376" xr:uid="{00000000-0005-0000-0000-0000A90A0000}"/>
    <cellStyle name="Currency 2 2 9 2 5 2" xfId="4151" xr:uid="{00000000-0005-0000-0000-0000AA0A0000}"/>
    <cellStyle name="Currency 2 2 9 2 5 3" xfId="2979" xr:uid="{00000000-0005-0000-0000-0000AB0A0000}"/>
    <cellStyle name="Currency 2 2 9 3" xfId="298" xr:uid="{00000000-0005-0000-0000-0000AC0A0000}"/>
    <cellStyle name="Currency 2 2 9 3 2" xfId="714" xr:uid="{00000000-0005-0000-0000-0000AD0A0000}"/>
    <cellStyle name="Currency 2 2 9 3 2 2" xfId="1897" xr:uid="{00000000-0005-0000-0000-0000AE0A0000}"/>
    <cellStyle name="Currency 2 2 9 3 2 2 2" xfId="4415" xr:uid="{00000000-0005-0000-0000-0000AF0A0000}"/>
    <cellStyle name="Currency 2 2 9 3 2 2 3" xfId="3243" xr:uid="{00000000-0005-0000-0000-0000B00A0000}"/>
    <cellStyle name="Currency 2 2 9 3 2 3" xfId="3779" xr:uid="{00000000-0005-0000-0000-0000B10A0000}"/>
    <cellStyle name="Currency 2 2 9 3 2 4" xfId="2607" xr:uid="{00000000-0005-0000-0000-0000B20A0000}"/>
    <cellStyle name="Currency 2 2 9 3 3" xfId="1117" xr:uid="{00000000-0005-0000-0000-0000B30A0000}"/>
    <cellStyle name="Currency 2 2 9 3 3 2" xfId="2284" xr:uid="{00000000-0005-0000-0000-0000B40A0000}"/>
    <cellStyle name="Currency 2 2 9 3 3 2 2" xfId="4631" xr:uid="{00000000-0005-0000-0000-0000B50A0000}"/>
    <cellStyle name="Currency 2 2 9 3 3 2 3" xfId="3459" xr:uid="{00000000-0005-0000-0000-0000B60A0000}"/>
    <cellStyle name="Currency 2 2 9 3 3 3" xfId="3995" xr:uid="{00000000-0005-0000-0000-0000B70A0000}"/>
    <cellStyle name="Currency 2 2 9 3 3 4" xfId="2823" xr:uid="{00000000-0005-0000-0000-0000B80A0000}"/>
    <cellStyle name="Currency 2 2 9 3 4" xfId="1482" xr:uid="{00000000-0005-0000-0000-0000B90A0000}"/>
    <cellStyle name="Currency 2 2 9 3 4 2" xfId="4205" xr:uid="{00000000-0005-0000-0000-0000BA0A0000}"/>
    <cellStyle name="Currency 2 2 9 3 4 3" xfId="3033" xr:uid="{00000000-0005-0000-0000-0000BB0A0000}"/>
    <cellStyle name="Currency 2 2 9 3 5" xfId="3569" xr:uid="{00000000-0005-0000-0000-0000BC0A0000}"/>
    <cellStyle name="Currency 2 2 9 3 6" xfId="2397" xr:uid="{00000000-0005-0000-0000-0000BD0A0000}"/>
    <cellStyle name="Currency 2 2 9 4" xfId="508" xr:uid="{00000000-0005-0000-0000-0000BE0A0000}"/>
    <cellStyle name="Currency 2 2 9 4 2" xfId="1691" xr:uid="{00000000-0005-0000-0000-0000BF0A0000}"/>
    <cellStyle name="Currency 2 2 9 4 2 2" xfId="4311" xr:uid="{00000000-0005-0000-0000-0000C00A0000}"/>
    <cellStyle name="Currency 2 2 9 4 2 3" xfId="3139" xr:uid="{00000000-0005-0000-0000-0000C10A0000}"/>
    <cellStyle name="Currency 2 2 9 4 3" xfId="3675" xr:uid="{00000000-0005-0000-0000-0000C20A0000}"/>
    <cellStyle name="Currency 2 2 9 4 4" xfId="2503" xr:uid="{00000000-0005-0000-0000-0000C30A0000}"/>
    <cellStyle name="Currency 2 2 9 5" xfId="942" xr:uid="{00000000-0005-0000-0000-0000C40A0000}"/>
    <cellStyle name="Currency 2 2 9 5 2" xfId="2112" xr:uid="{00000000-0005-0000-0000-0000C50A0000}"/>
    <cellStyle name="Currency 2 2 9 5 2 2" xfId="4524" xr:uid="{00000000-0005-0000-0000-0000C60A0000}"/>
    <cellStyle name="Currency 2 2 9 5 2 3" xfId="3352" xr:uid="{00000000-0005-0000-0000-0000C70A0000}"/>
    <cellStyle name="Currency 2 2 9 5 3" xfId="3888" xr:uid="{00000000-0005-0000-0000-0000C80A0000}"/>
    <cellStyle name="Currency 2 2 9 5 4" xfId="2716" xr:uid="{00000000-0005-0000-0000-0000C90A0000}"/>
    <cellStyle name="Currency 2 2 9 6" xfId="1276" xr:uid="{00000000-0005-0000-0000-0000CA0A0000}"/>
    <cellStyle name="Currency 2 2 9 6 2" xfId="4101" xr:uid="{00000000-0005-0000-0000-0000CB0A0000}"/>
    <cellStyle name="Currency 2 2 9 6 3" xfId="2929" xr:uid="{00000000-0005-0000-0000-0000CC0A0000}"/>
    <cellStyle name="Currency 2 3" xfId="15" xr:uid="{00000000-0005-0000-0000-0000CD0A0000}"/>
    <cellStyle name="Currency 2 3 10" xfId="109" xr:uid="{00000000-0005-0000-0000-0000CE0A0000}"/>
    <cellStyle name="Currency 2 3 10 2" xfId="209" xr:uid="{00000000-0005-0000-0000-0000CF0A0000}"/>
    <cellStyle name="Currency 2 3 10 2 2" xfId="420" xr:uid="{00000000-0005-0000-0000-0000D00A0000}"/>
    <cellStyle name="Currency 2 3 10 2 2 2" xfId="836" xr:uid="{00000000-0005-0000-0000-0000D10A0000}"/>
    <cellStyle name="Currency 2 3 10 2 2 2 2" xfId="2019" xr:uid="{00000000-0005-0000-0000-0000D20A0000}"/>
    <cellStyle name="Currency 2 3 10 2 2 2 2 2" xfId="4476" xr:uid="{00000000-0005-0000-0000-0000D30A0000}"/>
    <cellStyle name="Currency 2 3 10 2 2 2 2 3" xfId="3304" xr:uid="{00000000-0005-0000-0000-0000D40A0000}"/>
    <cellStyle name="Currency 2 3 10 2 2 2 3" xfId="3840" xr:uid="{00000000-0005-0000-0000-0000D50A0000}"/>
    <cellStyle name="Currency 2 3 10 2 2 2 4" xfId="2668" xr:uid="{00000000-0005-0000-0000-0000D60A0000}"/>
    <cellStyle name="Currency 2 3 10 2 2 3" xfId="1178" xr:uid="{00000000-0005-0000-0000-0000D70A0000}"/>
    <cellStyle name="Currency 2 3 10 2 2 3 2" xfId="2345" xr:uid="{00000000-0005-0000-0000-0000D80A0000}"/>
    <cellStyle name="Currency 2 3 10 2 2 3 2 2" xfId="4692" xr:uid="{00000000-0005-0000-0000-0000D90A0000}"/>
    <cellStyle name="Currency 2 3 10 2 2 3 2 3" xfId="3520" xr:uid="{00000000-0005-0000-0000-0000DA0A0000}"/>
    <cellStyle name="Currency 2 3 10 2 2 3 3" xfId="4056" xr:uid="{00000000-0005-0000-0000-0000DB0A0000}"/>
    <cellStyle name="Currency 2 3 10 2 2 3 4" xfId="2884" xr:uid="{00000000-0005-0000-0000-0000DC0A0000}"/>
    <cellStyle name="Currency 2 3 10 2 2 4" xfId="1604" xr:uid="{00000000-0005-0000-0000-0000DD0A0000}"/>
    <cellStyle name="Currency 2 3 10 2 2 4 2" xfId="4266" xr:uid="{00000000-0005-0000-0000-0000DE0A0000}"/>
    <cellStyle name="Currency 2 3 10 2 2 4 3" xfId="3094" xr:uid="{00000000-0005-0000-0000-0000DF0A0000}"/>
    <cellStyle name="Currency 2 3 10 2 2 5" xfId="3630" xr:uid="{00000000-0005-0000-0000-0000E00A0000}"/>
    <cellStyle name="Currency 2 3 10 2 2 6" xfId="2458" xr:uid="{00000000-0005-0000-0000-0000E10A0000}"/>
    <cellStyle name="Currency 2 3 10 2 3" xfId="630" xr:uid="{00000000-0005-0000-0000-0000E20A0000}"/>
    <cellStyle name="Currency 2 3 10 2 3 2" xfId="1813" xr:uid="{00000000-0005-0000-0000-0000E30A0000}"/>
    <cellStyle name="Currency 2 3 10 2 3 2 2" xfId="4372" xr:uid="{00000000-0005-0000-0000-0000E40A0000}"/>
    <cellStyle name="Currency 2 3 10 2 3 2 3" xfId="3200" xr:uid="{00000000-0005-0000-0000-0000E50A0000}"/>
    <cellStyle name="Currency 2 3 10 2 3 3" xfId="3736" xr:uid="{00000000-0005-0000-0000-0000E60A0000}"/>
    <cellStyle name="Currency 2 3 10 2 3 4" xfId="2564" xr:uid="{00000000-0005-0000-0000-0000E70A0000}"/>
    <cellStyle name="Currency 2 3 10 2 4" xfId="1064" xr:uid="{00000000-0005-0000-0000-0000E80A0000}"/>
    <cellStyle name="Currency 2 3 10 2 4 2" xfId="2234" xr:uid="{00000000-0005-0000-0000-0000E90A0000}"/>
    <cellStyle name="Currency 2 3 10 2 4 2 2" xfId="4585" xr:uid="{00000000-0005-0000-0000-0000EA0A0000}"/>
    <cellStyle name="Currency 2 3 10 2 4 2 3" xfId="3413" xr:uid="{00000000-0005-0000-0000-0000EB0A0000}"/>
    <cellStyle name="Currency 2 3 10 2 4 3" xfId="3949" xr:uid="{00000000-0005-0000-0000-0000EC0A0000}"/>
    <cellStyle name="Currency 2 3 10 2 4 4" xfId="2777" xr:uid="{00000000-0005-0000-0000-0000ED0A0000}"/>
    <cellStyle name="Currency 2 3 10 2 5" xfId="1398" xr:uid="{00000000-0005-0000-0000-0000EE0A0000}"/>
    <cellStyle name="Currency 2 3 10 2 5 2" xfId="4162" xr:uid="{00000000-0005-0000-0000-0000EF0A0000}"/>
    <cellStyle name="Currency 2 3 10 2 5 3" xfId="2990" xr:uid="{00000000-0005-0000-0000-0000F00A0000}"/>
    <cellStyle name="Currency 2 3 10 3" xfId="320" xr:uid="{00000000-0005-0000-0000-0000F10A0000}"/>
    <cellStyle name="Currency 2 3 10 3 2" xfId="736" xr:uid="{00000000-0005-0000-0000-0000F20A0000}"/>
    <cellStyle name="Currency 2 3 10 3 2 2" xfId="1919" xr:uid="{00000000-0005-0000-0000-0000F30A0000}"/>
    <cellStyle name="Currency 2 3 10 3 2 2 2" xfId="4426" xr:uid="{00000000-0005-0000-0000-0000F40A0000}"/>
    <cellStyle name="Currency 2 3 10 3 2 2 3" xfId="3254" xr:uid="{00000000-0005-0000-0000-0000F50A0000}"/>
    <cellStyle name="Currency 2 3 10 3 2 3" xfId="3790" xr:uid="{00000000-0005-0000-0000-0000F60A0000}"/>
    <cellStyle name="Currency 2 3 10 3 2 4" xfId="2618" xr:uid="{00000000-0005-0000-0000-0000F70A0000}"/>
    <cellStyle name="Currency 2 3 10 3 3" xfId="1128" xr:uid="{00000000-0005-0000-0000-0000F80A0000}"/>
    <cellStyle name="Currency 2 3 10 3 3 2" xfId="2295" xr:uid="{00000000-0005-0000-0000-0000F90A0000}"/>
    <cellStyle name="Currency 2 3 10 3 3 2 2" xfId="4642" xr:uid="{00000000-0005-0000-0000-0000FA0A0000}"/>
    <cellStyle name="Currency 2 3 10 3 3 2 3" xfId="3470" xr:uid="{00000000-0005-0000-0000-0000FB0A0000}"/>
    <cellStyle name="Currency 2 3 10 3 3 3" xfId="4006" xr:uid="{00000000-0005-0000-0000-0000FC0A0000}"/>
    <cellStyle name="Currency 2 3 10 3 3 4" xfId="2834" xr:uid="{00000000-0005-0000-0000-0000FD0A0000}"/>
    <cellStyle name="Currency 2 3 10 3 4" xfId="1504" xr:uid="{00000000-0005-0000-0000-0000FE0A0000}"/>
    <cellStyle name="Currency 2 3 10 3 4 2" xfId="4216" xr:uid="{00000000-0005-0000-0000-0000FF0A0000}"/>
    <cellStyle name="Currency 2 3 10 3 4 3" xfId="3044" xr:uid="{00000000-0005-0000-0000-0000000B0000}"/>
    <cellStyle name="Currency 2 3 10 3 5" xfId="3580" xr:uid="{00000000-0005-0000-0000-0000010B0000}"/>
    <cellStyle name="Currency 2 3 10 3 6" xfId="2408" xr:uid="{00000000-0005-0000-0000-0000020B0000}"/>
    <cellStyle name="Currency 2 3 10 4" xfId="530" xr:uid="{00000000-0005-0000-0000-0000030B0000}"/>
    <cellStyle name="Currency 2 3 10 4 2" xfId="1713" xr:uid="{00000000-0005-0000-0000-0000040B0000}"/>
    <cellStyle name="Currency 2 3 10 4 2 2" xfId="4322" xr:uid="{00000000-0005-0000-0000-0000050B0000}"/>
    <cellStyle name="Currency 2 3 10 4 2 3" xfId="3150" xr:uid="{00000000-0005-0000-0000-0000060B0000}"/>
    <cellStyle name="Currency 2 3 10 4 3" xfId="3686" xr:uid="{00000000-0005-0000-0000-0000070B0000}"/>
    <cellStyle name="Currency 2 3 10 4 4" xfId="2514" xr:uid="{00000000-0005-0000-0000-0000080B0000}"/>
    <cellStyle name="Currency 2 3 10 5" xfId="964" xr:uid="{00000000-0005-0000-0000-0000090B0000}"/>
    <cellStyle name="Currency 2 3 10 5 2" xfId="2134" xr:uid="{00000000-0005-0000-0000-00000A0B0000}"/>
    <cellStyle name="Currency 2 3 10 5 2 2" xfId="4535" xr:uid="{00000000-0005-0000-0000-00000B0B0000}"/>
    <cellStyle name="Currency 2 3 10 5 2 3" xfId="3363" xr:uid="{00000000-0005-0000-0000-00000C0B0000}"/>
    <cellStyle name="Currency 2 3 10 5 3" xfId="3899" xr:uid="{00000000-0005-0000-0000-00000D0B0000}"/>
    <cellStyle name="Currency 2 3 10 5 4" xfId="2727" xr:uid="{00000000-0005-0000-0000-00000E0B0000}"/>
    <cellStyle name="Currency 2 3 10 6" xfId="1298" xr:uid="{00000000-0005-0000-0000-00000F0B0000}"/>
    <cellStyle name="Currency 2 3 10 6 2" xfId="4112" xr:uid="{00000000-0005-0000-0000-0000100B0000}"/>
    <cellStyle name="Currency 2 3 10 6 3" xfId="2940" xr:uid="{00000000-0005-0000-0000-0000110B0000}"/>
    <cellStyle name="Currency 2 3 11" xfId="119" xr:uid="{00000000-0005-0000-0000-0000120B0000}"/>
    <cellStyle name="Currency 2 3 11 2" xfId="330" xr:uid="{00000000-0005-0000-0000-0000130B0000}"/>
    <cellStyle name="Currency 2 3 11 2 2" xfId="746" xr:uid="{00000000-0005-0000-0000-0000140B0000}"/>
    <cellStyle name="Currency 2 3 11 2 2 2" xfId="1929" xr:uid="{00000000-0005-0000-0000-0000150B0000}"/>
    <cellStyle name="Currency 2 3 11 2 2 2 2" xfId="4431" xr:uid="{00000000-0005-0000-0000-0000160B0000}"/>
    <cellStyle name="Currency 2 3 11 2 2 2 3" xfId="3259" xr:uid="{00000000-0005-0000-0000-0000170B0000}"/>
    <cellStyle name="Currency 2 3 11 2 2 3" xfId="3795" xr:uid="{00000000-0005-0000-0000-0000180B0000}"/>
    <cellStyle name="Currency 2 3 11 2 2 4" xfId="2623" xr:uid="{00000000-0005-0000-0000-0000190B0000}"/>
    <cellStyle name="Currency 2 3 11 2 3" xfId="1133" xr:uid="{00000000-0005-0000-0000-00001A0B0000}"/>
    <cellStyle name="Currency 2 3 11 2 3 2" xfId="2300" xr:uid="{00000000-0005-0000-0000-00001B0B0000}"/>
    <cellStyle name="Currency 2 3 11 2 3 2 2" xfId="4647" xr:uid="{00000000-0005-0000-0000-00001C0B0000}"/>
    <cellStyle name="Currency 2 3 11 2 3 2 3" xfId="3475" xr:uid="{00000000-0005-0000-0000-00001D0B0000}"/>
    <cellStyle name="Currency 2 3 11 2 3 3" xfId="4011" xr:uid="{00000000-0005-0000-0000-00001E0B0000}"/>
    <cellStyle name="Currency 2 3 11 2 3 4" xfId="2839" xr:uid="{00000000-0005-0000-0000-00001F0B0000}"/>
    <cellStyle name="Currency 2 3 11 2 4" xfId="1514" xr:uid="{00000000-0005-0000-0000-0000200B0000}"/>
    <cellStyle name="Currency 2 3 11 2 4 2" xfId="4221" xr:uid="{00000000-0005-0000-0000-0000210B0000}"/>
    <cellStyle name="Currency 2 3 11 2 4 3" xfId="3049" xr:uid="{00000000-0005-0000-0000-0000220B0000}"/>
    <cellStyle name="Currency 2 3 11 2 5" xfId="3585" xr:uid="{00000000-0005-0000-0000-0000230B0000}"/>
    <cellStyle name="Currency 2 3 11 2 6" xfId="2413" xr:uid="{00000000-0005-0000-0000-0000240B0000}"/>
    <cellStyle name="Currency 2 3 11 3" xfId="540" xr:uid="{00000000-0005-0000-0000-0000250B0000}"/>
    <cellStyle name="Currency 2 3 11 3 2" xfId="1723" xr:uid="{00000000-0005-0000-0000-0000260B0000}"/>
    <cellStyle name="Currency 2 3 11 3 2 2" xfId="4327" xr:uid="{00000000-0005-0000-0000-0000270B0000}"/>
    <cellStyle name="Currency 2 3 11 3 2 3" xfId="3155" xr:uid="{00000000-0005-0000-0000-0000280B0000}"/>
    <cellStyle name="Currency 2 3 11 3 3" xfId="3691" xr:uid="{00000000-0005-0000-0000-0000290B0000}"/>
    <cellStyle name="Currency 2 3 11 3 4" xfId="2519" xr:uid="{00000000-0005-0000-0000-00002A0B0000}"/>
    <cellStyle name="Currency 2 3 11 4" xfId="974" xr:uid="{00000000-0005-0000-0000-00002B0B0000}"/>
    <cellStyle name="Currency 2 3 11 4 2" xfId="2144" xr:uid="{00000000-0005-0000-0000-00002C0B0000}"/>
    <cellStyle name="Currency 2 3 11 4 2 2" xfId="4540" xr:uid="{00000000-0005-0000-0000-00002D0B0000}"/>
    <cellStyle name="Currency 2 3 11 4 2 3" xfId="3368" xr:uid="{00000000-0005-0000-0000-00002E0B0000}"/>
    <cellStyle name="Currency 2 3 11 4 3" xfId="3904" xr:uid="{00000000-0005-0000-0000-00002F0B0000}"/>
    <cellStyle name="Currency 2 3 11 4 4" xfId="2732" xr:uid="{00000000-0005-0000-0000-0000300B0000}"/>
    <cellStyle name="Currency 2 3 11 5" xfId="1308" xr:uid="{00000000-0005-0000-0000-0000310B0000}"/>
    <cellStyle name="Currency 2 3 11 5 2" xfId="4117" xr:uid="{00000000-0005-0000-0000-0000320B0000}"/>
    <cellStyle name="Currency 2 3 11 5 3" xfId="2945" xr:uid="{00000000-0005-0000-0000-0000330B0000}"/>
    <cellStyle name="Currency 2 3 12" xfId="230" xr:uid="{00000000-0005-0000-0000-0000340B0000}"/>
    <cellStyle name="Currency 2 3 12 2" xfId="646" xr:uid="{00000000-0005-0000-0000-0000350B0000}"/>
    <cellStyle name="Currency 2 3 12 2 2" xfId="1829" xr:uid="{00000000-0005-0000-0000-0000360B0000}"/>
    <cellStyle name="Currency 2 3 12 2 2 2" xfId="4381" xr:uid="{00000000-0005-0000-0000-0000370B0000}"/>
    <cellStyle name="Currency 2 3 12 2 2 3" xfId="3209" xr:uid="{00000000-0005-0000-0000-0000380B0000}"/>
    <cellStyle name="Currency 2 3 12 2 3" xfId="3745" xr:uid="{00000000-0005-0000-0000-0000390B0000}"/>
    <cellStyle name="Currency 2 3 12 2 4" xfId="2573" xr:uid="{00000000-0005-0000-0000-00003A0B0000}"/>
    <cellStyle name="Currency 2 3 12 3" xfId="1083" xr:uid="{00000000-0005-0000-0000-00003B0B0000}"/>
    <cellStyle name="Currency 2 3 12 3 2" xfId="2250" xr:uid="{00000000-0005-0000-0000-00003C0B0000}"/>
    <cellStyle name="Currency 2 3 12 3 2 2" xfId="4597" xr:uid="{00000000-0005-0000-0000-00003D0B0000}"/>
    <cellStyle name="Currency 2 3 12 3 2 3" xfId="3425" xr:uid="{00000000-0005-0000-0000-00003E0B0000}"/>
    <cellStyle name="Currency 2 3 12 3 3" xfId="3961" xr:uid="{00000000-0005-0000-0000-00003F0B0000}"/>
    <cellStyle name="Currency 2 3 12 3 4" xfId="2789" xr:uid="{00000000-0005-0000-0000-0000400B0000}"/>
    <cellStyle name="Currency 2 3 12 4" xfId="1414" xr:uid="{00000000-0005-0000-0000-0000410B0000}"/>
    <cellStyle name="Currency 2 3 12 4 2" xfId="4171" xr:uid="{00000000-0005-0000-0000-0000420B0000}"/>
    <cellStyle name="Currency 2 3 12 4 3" xfId="2999" xr:uid="{00000000-0005-0000-0000-0000430B0000}"/>
    <cellStyle name="Currency 2 3 12 5" xfId="3535" xr:uid="{00000000-0005-0000-0000-0000440B0000}"/>
    <cellStyle name="Currency 2 3 12 6" xfId="2363" xr:uid="{00000000-0005-0000-0000-0000450B0000}"/>
    <cellStyle name="Currency 2 3 13" xfId="440" xr:uid="{00000000-0005-0000-0000-0000460B0000}"/>
    <cellStyle name="Currency 2 3 13 2" xfId="1623" xr:uid="{00000000-0005-0000-0000-0000470B0000}"/>
    <cellStyle name="Currency 2 3 13 2 2" xfId="4277" xr:uid="{00000000-0005-0000-0000-0000480B0000}"/>
    <cellStyle name="Currency 2 3 13 2 3" xfId="3105" xr:uid="{00000000-0005-0000-0000-0000490B0000}"/>
    <cellStyle name="Currency 2 3 13 3" xfId="3641" xr:uid="{00000000-0005-0000-0000-00004A0B0000}"/>
    <cellStyle name="Currency 2 3 13 4" xfId="2469" xr:uid="{00000000-0005-0000-0000-00004B0B0000}"/>
    <cellStyle name="Currency 2 3 14" xfId="871" xr:uid="{00000000-0005-0000-0000-00004C0B0000}"/>
    <cellStyle name="Currency 2 3 14 2" xfId="2044" xr:uid="{00000000-0005-0000-0000-00004D0B0000}"/>
    <cellStyle name="Currency 2 3 14 2 2" xfId="4490" xr:uid="{00000000-0005-0000-0000-00004E0B0000}"/>
    <cellStyle name="Currency 2 3 14 2 3" xfId="3318" xr:uid="{00000000-0005-0000-0000-00004F0B0000}"/>
    <cellStyle name="Currency 2 3 14 3" xfId="3854" xr:uid="{00000000-0005-0000-0000-0000500B0000}"/>
    <cellStyle name="Currency 2 3 14 4" xfId="2682" xr:uid="{00000000-0005-0000-0000-0000510B0000}"/>
    <cellStyle name="Currency 2 3 15" xfId="1208" xr:uid="{00000000-0005-0000-0000-0000520B0000}"/>
    <cellStyle name="Currency 2 3 15 2" xfId="4067" xr:uid="{00000000-0005-0000-0000-0000530B0000}"/>
    <cellStyle name="Currency 2 3 15 3" xfId="2895" xr:uid="{00000000-0005-0000-0000-0000540B0000}"/>
    <cellStyle name="Currency 2 3 2" xfId="29" xr:uid="{00000000-0005-0000-0000-0000550B0000}"/>
    <cellStyle name="Currency 2 3 2 2" xfId="129" xr:uid="{00000000-0005-0000-0000-0000560B0000}"/>
    <cellStyle name="Currency 2 3 2 2 2" xfId="340" xr:uid="{00000000-0005-0000-0000-0000570B0000}"/>
    <cellStyle name="Currency 2 3 2 2 2 2" xfId="756" xr:uid="{00000000-0005-0000-0000-0000580B0000}"/>
    <cellStyle name="Currency 2 3 2 2 2 2 2" xfId="1939" xr:uid="{00000000-0005-0000-0000-0000590B0000}"/>
    <cellStyle name="Currency 2 3 2 2 2 2 2 2" xfId="4436" xr:uid="{00000000-0005-0000-0000-00005A0B0000}"/>
    <cellStyle name="Currency 2 3 2 2 2 2 2 3" xfId="3264" xr:uid="{00000000-0005-0000-0000-00005B0B0000}"/>
    <cellStyle name="Currency 2 3 2 2 2 2 3" xfId="3800" xr:uid="{00000000-0005-0000-0000-00005C0B0000}"/>
    <cellStyle name="Currency 2 3 2 2 2 2 4" xfId="2628" xr:uid="{00000000-0005-0000-0000-00005D0B0000}"/>
    <cellStyle name="Currency 2 3 2 2 2 3" xfId="1138" xr:uid="{00000000-0005-0000-0000-00005E0B0000}"/>
    <cellStyle name="Currency 2 3 2 2 2 3 2" xfId="2305" xr:uid="{00000000-0005-0000-0000-00005F0B0000}"/>
    <cellStyle name="Currency 2 3 2 2 2 3 2 2" xfId="4652" xr:uid="{00000000-0005-0000-0000-0000600B0000}"/>
    <cellStyle name="Currency 2 3 2 2 2 3 2 3" xfId="3480" xr:uid="{00000000-0005-0000-0000-0000610B0000}"/>
    <cellStyle name="Currency 2 3 2 2 2 3 3" xfId="4016" xr:uid="{00000000-0005-0000-0000-0000620B0000}"/>
    <cellStyle name="Currency 2 3 2 2 2 3 4" xfId="2844" xr:uid="{00000000-0005-0000-0000-0000630B0000}"/>
    <cellStyle name="Currency 2 3 2 2 2 4" xfId="1524" xr:uid="{00000000-0005-0000-0000-0000640B0000}"/>
    <cellStyle name="Currency 2 3 2 2 2 4 2" xfId="4226" xr:uid="{00000000-0005-0000-0000-0000650B0000}"/>
    <cellStyle name="Currency 2 3 2 2 2 4 3" xfId="3054" xr:uid="{00000000-0005-0000-0000-0000660B0000}"/>
    <cellStyle name="Currency 2 3 2 2 2 5" xfId="3590" xr:uid="{00000000-0005-0000-0000-0000670B0000}"/>
    <cellStyle name="Currency 2 3 2 2 2 6" xfId="2418" xr:uid="{00000000-0005-0000-0000-0000680B0000}"/>
    <cellStyle name="Currency 2 3 2 2 3" xfId="550" xr:uid="{00000000-0005-0000-0000-0000690B0000}"/>
    <cellStyle name="Currency 2 3 2 2 3 2" xfId="1733" xr:uid="{00000000-0005-0000-0000-00006A0B0000}"/>
    <cellStyle name="Currency 2 3 2 2 3 2 2" xfId="4332" xr:uid="{00000000-0005-0000-0000-00006B0B0000}"/>
    <cellStyle name="Currency 2 3 2 2 3 2 3" xfId="3160" xr:uid="{00000000-0005-0000-0000-00006C0B0000}"/>
    <cellStyle name="Currency 2 3 2 2 3 3" xfId="3696" xr:uid="{00000000-0005-0000-0000-00006D0B0000}"/>
    <cellStyle name="Currency 2 3 2 2 3 4" xfId="2524" xr:uid="{00000000-0005-0000-0000-00006E0B0000}"/>
    <cellStyle name="Currency 2 3 2 2 4" xfId="984" xr:uid="{00000000-0005-0000-0000-00006F0B0000}"/>
    <cellStyle name="Currency 2 3 2 2 4 2" xfId="2154" xr:uid="{00000000-0005-0000-0000-0000700B0000}"/>
    <cellStyle name="Currency 2 3 2 2 4 2 2" xfId="4545" xr:uid="{00000000-0005-0000-0000-0000710B0000}"/>
    <cellStyle name="Currency 2 3 2 2 4 2 3" xfId="3373" xr:uid="{00000000-0005-0000-0000-0000720B0000}"/>
    <cellStyle name="Currency 2 3 2 2 4 3" xfId="3909" xr:uid="{00000000-0005-0000-0000-0000730B0000}"/>
    <cellStyle name="Currency 2 3 2 2 4 4" xfId="2737" xr:uid="{00000000-0005-0000-0000-0000740B0000}"/>
    <cellStyle name="Currency 2 3 2 2 5" xfId="1318" xr:uid="{00000000-0005-0000-0000-0000750B0000}"/>
    <cellStyle name="Currency 2 3 2 2 5 2" xfId="4122" xr:uid="{00000000-0005-0000-0000-0000760B0000}"/>
    <cellStyle name="Currency 2 3 2 2 5 3" xfId="2950" xr:uid="{00000000-0005-0000-0000-0000770B0000}"/>
    <cellStyle name="Currency 2 3 2 3" xfId="240" xr:uid="{00000000-0005-0000-0000-0000780B0000}"/>
    <cellStyle name="Currency 2 3 2 3 2" xfId="656" xr:uid="{00000000-0005-0000-0000-0000790B0000}"/>
    <cellStyle name="Currency 2 3 2 3 2 2" xfId="1839" xr:uid="{00000000-0005-0000-0000-00007A0B0000}"/>
    <cellStyle name="Currency 2 3 2 3 2 2 2" xfId="4386" xr:uid="{00000000-0005-0000-0000-00007B0B0000}"/>
    <cellStyle name="Currency 2 3 2 3 2 2 3" xfId="3214" xr:uid="{00000000-0005-0000-0000-00007C0B0000}"/>
    <cellStyle name="Currency 2 3 2 3 2 3" xfId="3750" xr:uid="{00000000-0005-0000-0000-00007D0B0000}"/>
    <cellStyle name="Currency 2 3 2 3 2 4" xfId="2578" xr:uid="{00000000-0005-0000-0000-00007E0B0000}"/>
    <cellStyle name="Currency 2 3 2 3 3" xfId="1088" xr:uid="{00000000-0005-0000-0000-00007F0B0000}"/>
    <cellStyle name="Currency 2 3 2 3 3 2" xfId="2255" xr:uid="{00000000-0005-0000-0000-0000800B0000}"/>
    <cellStyle name="Currency 2 3 2 3 3 2 2" xfId="4602" xr:uid="{00000000-0005-0000-0000-0000810B0000}"/>
    <cellStyle name="Currency 2 3 2 3 3 2 3" xfId="3430" xr:uid="{00000000-0005-0000-0000-0000820B0000}"/>
    <cellStyle name="Currency 2 3 2 3 3 3" xfId="3966" xr:uid="{00000000-0005-0000-0000-0000830B0000}"/>
    <cellStyle name="Currency 2 3 2 3 3 4" xfId="2794" xr:uid="{00000000-0005-0000-0000-0000840B0000}"/>
    <cellStyle name="Currency 2 3 2 3 4" xfId="1424" xr:uid="{00000000-0005-0000-0000-0000850B0000}"/>
    <cellStyle name="Currency 2 3 2 3 4 2" xfId="4176" xr:uid="{00000000-0005-0000-0000-0000860B0000}"/>
    <cellStyle name="Currency 2 3 2 3 4 3" xfId="3004" xr:uid="{00000000-0005-0000-0000-0000870B0000}"/>
    <cellStyle name="Currency 2 3 2 3 5" xfId="3540" xr:uid="{00000000-0005-0000-0000-0000880B0000}"/>
    <cellStyle name="Currency 2 3 2 3 6" xfId="2368" xr:uid="{00000000-0005-0000-0000-0000890B0000}"/>
    <cellStyle name="Currency 2 3 2 4" xfId="450" xr:uid="{00000000-0005-0000-0000-00008A0B0000}"/>
    <cellStyle name="Currency 2 3 2 4 2" xfId="1633" xr:uid="{00000000-0005-0000-0000-00008B0B0000}"/>
    <cellStyle name="Currency 2 3 2 4 2 2" xfId="4282" xr:uid="{00000000-0005-0000-0000-00008C0B0000}"/>
    <cellStyle name="Currency 2 3 2 4 2 3" xfId="3110" xr:uid="{00000000-0005-0000-0000-00008D0B0000}"/>
    <cellStyle name="Currency 2 3 2 4 3" xfId="3646" xr:uid="{00000000-0005-0000-0000-00008E0B0000}"/>
    <cellStyle name="Currency 2 3 2 4 4" xfId="2474" xr:uid="{00000000-0005-0000-0000-00008F0B0000}"/>
    <cellStyle name="Currency 2 3 2 5" xfId="884" xr:uid="{00000000-0005-0000-0000-0000900B0000}"/>
    <cellStyle name="Currency 2 3 2 5 2" xfId="2054" xr:uid="{00000000-0005-0000-0000-0000910B0000}"/>
    <cellStyle name="Currency 2 3 2 5 2 2" xfId="4495" xr:uid="{00000000-0005-0000-0000-0000920B0000}"/>
    <cellStyle name="Currency 2 3 2 5 2 3" xfId="3323" xr:uid="{00000000-0005-0000-0000-0000930B0000}"/>
    <cellStyle name="Currency 2 3 2 5 3" xfId="3859" xr:uid="{00000000-0005-0000-0000-0000940B0000}"/>
    <cellStyle name="Currency 2 3 2 5 4" xfId="2687" xr:uid="{00000000-0005-0000-0000-0000950B0000}"/>
    <cellStyle name="Currency 2 3 2 6" xfId="1218" xr:uid="{00000000-0005-0000-0000-0000960B0000}"/>
    <cellStyle name="Currency 2 3 2 6 2" xfId="4072" xr:uid="{00000000-0005-0000-0000-0000970B0000}"/>
    <cellStyle name="Currency 2 3 2 6 3" xfId="2900" xr:uid="{00000000-0005-0000-0000-0000980B0000}"/>
    <cellStyle name="Currency 2 3 3" xfId="39" xr:uid="{00000000-0005-0000-0000-0000990B0000}"/>
    <cellStyle name="Currency 2 3 3 2" xfId="139" xr:uid="{00000000-0005-0000-0000-00009A0B0000}"/>
    <cellStyle name="Currency 2 3 3 2 2" xfId="350" xr:uid="{00000000-0005-0000-0000-00009B0B0000}"/>
    <cellStyle name="Currency 2 3 3 2 2 2" xfId="766" xr:uid="{00000000-0005-0000-0000-00009C0B0000}"/>
    <cellStyle name="Currency 2 3 3 2 2 2 2" xfId="1949" xr:uid="{00000000-0005-0000-0000-00009D0B0000}"/>
    <cellStyle name="Currency 2 3 3 2 2 2 2 2" xfId="4441" xr:uid="{00000000-0005-0000-0000-00009E0B0000}"/>
    <cellStyle name="Currency 2 3 3 2 2 2 2 3" xfId="3269" xr:uid="{00000000-0005-0000-0000-00009F0B0000}"/>
    <cellStyle name="Currency 2 3 3 2 2 2 3" xfId="3805" xr:uid="{00000000-0005-0000-0000-0000A00B0000}"/>
    <cellStyle name="Currency 2 3 3 2 2 2 4" xfId="2633" xr:uid="{00000000-0005-0000-0000-0000A10B0000}"/>
    <cellStyle name="Currency 2 3 3 2 2 3" xfId="1143" xr:uid="{00000000-0005-0000-0000-0000A20B0000}"/>
    <cellStyle name="Currency 2 3 3 2 2 3 2" xfId="2310" xr:uid="{00000000-0005-0000-0000-0000A30B0000}"/>
    <cellStyle name="Currency 2 3 3 2 2 3 2 2" xfId="4657" xr:uid="{00000000-0005-0000-0000-0000A40B0000}"/>
    <cellStyle name="Currency 2 3 3 2 2 3 2 3" xfId="3485" xr:uid="{00000000-0005-0000-0000-0000A50B0000}"/>
    <cellStyle name="Currency 2 3 3 2 2 3 3" xfId="4021" xr:uid="{00000000-0005-0000-0000-0000A60B0000}"/>
    <cellStyle name="Currency 2 3 3 2 2 3 4" xfId="2849" xr:uid="{00000000-0005-0000-0000-0000A70B0000}"/>
    <cellStyle name="Currency 2 3 3 2 2 4" xfId="1534" xr:uid="{00000000-0005-0000-0000-0000A80B0000}"/>
    <cellStyle name="Currency 2 3 3 2 2 4 2" xfId="4231" xr:uid="{00000000-0005-0000-0000-0000A90B0000}"/>
    <cellStyle name="Currency 2 3 3 2 2 4 3" xfId="3059" xr:uid="{00000000-0005-0000-0000-0000AA0B0000}"/>
    <cellStyle name="Currency 2 3 3 2 2 5" xfId="3595" xr:uid="{00000000-0005-0000-0000-0000AB0B0000}"/>
    <cellStyle name="Currency 2 3 3 2 2 6" xfId="2423" xr:uid="{00000000-0005-0000-0000-0000AC0B0000}"/>
    <cellStyle name="Currency 2 3 3 2 3" xfId="560" xr:uid="{00000000-0005-0000-0000-0000AD0B0000}"/>
    <cellStyle name="Currency 2 3 3 2 3 2" xfId="1743" xr:uid="{00000000-0005-0000-0000-0000AE0B0000}"/>
    <cellStyle name="Currency 2 3 3 2 3 2 2" xfId="4337" xr:uid="{00000000-0005-0000-0000-0000AF0B0000}"/>
    <cellStyle name="Currency 2 3 3 2 3 2 3" xfId="3165" xr:uid="{00000000-0005-0000-0000-0000B00B0000}"/>
    <cellStyle name="Currency 2 3 3 2 3 3" xfId="3701" xr:uid="{00000000-0005-0000-0000-0000B10B0000}"/>
    <cellStyle name="Currency 2 3 3 2 3 4" xfId="2529" xr:uid="{00000000-0005-0000-0000-0000B20B0000}"/>
    <cellStyle name="Currency 2 3 3 2 4" xfId="994" xr:uid="{00000000-0005-0000-0000-0000B30B0000}"/>
    <cellStyle name="Currency 2 3 3 2 4 2" xfId="2164" xr:uid="{00000000-0005-0000-0000-0000B40B0000}"/>
    <cellStyle name="Currency 2 3 3 2 4 2 2" xfId="4550" xr:uid="{00000000-0005-0000-0000-0000B50B0000}"/>
    <cellStyle name="Currency 2 3 3 2 4 2 3" xfId="3378" xr:uid="{00000000-0005-0000-0000-0000B60B0000}"/>
    <cellStyle name="Currency 2 3 3 2 4 3" xfId="3914" xr:uid="{00000000-0005-0000-0000-0000B70B0000}"/>
    <cellStyle name="Currency 2 3 3 2 4 4" xfId="2742" xr:uid="{00000000-0005-0000-0000-0000B80B0000}"/>
    <cellStyle name="Currency 2 3 3 2 5" xfId="1328" xr:uid="{00000000-0005-0000-0000-0000B90B0000}"/>
    <cellStyle name="Currency 2 3 3 2 5 2" xfId="4127" xr:uid="{00000000-0005-0000-0000-0000BA0B0000}"/>
    <cellStyle name="Currency 2 3 3 2 5 3" xfId="2955" xr:uid="{00000000-0005-0000-0000-0000BB0B0000}"/>
    <cellStyle name="Currency 2 3 3 3" xfId="250" xr:uid="{00000000-0005-0000-0000-0000BC0B0000}"/>
    <cellStyle name="Currency 2 3 3 3 2" xfId="666" xr:uid="{00000000-0005-0000-0000-0000BD0B0000}"/>
    <cellStyle name="Currency 2 3 3 3 2 2" xfId="1849" xr:uid="{00000000-0005-0000-0000-0000BE0B0000}"/>
    <cellStyle name="Currency 2 3 3 3 2 2 2" xfId="4391" xr:uid="{00000000-0005-0000-0000-0000BF0B0000}"/>
    <cellStyle name="Currency 2 3 3 3 2 2 3" xfId="3219" xr:uid="{00000000-0005-0000-0000-0000C00B0000}"/>
    <cellStyle name="Currency 2 3 3 3 2 3" xfId="3755" xr:uid="{00000000-0005-0000-0000-0000C10B0000}"/>
    <cellStyle name="Currency 2 3 3 3 2 4" xfId="2583" xr:uid="{00000000-0005-0000-0000-0000C20B0000}"/>
    <cellStyle name="Currency 2 3 3 3 3" xfId="1093" xr:uid="{00000000-0005-0000-0000-0000C30B0000}"/>
    <cellStyle name="Currency 2 3 3 3 3 2" xfId="2260" xr:uid="{00000000-0005-0000-0000-0000C40B0000}"/>
    <cellStyle name="Currency 2 3 3 3 3 2 2" xfId="4607" xr:uid="{00000000-0005-0000-0000-0000C50B0000}"/>
    <cellStyle name="Currency 2 3 3 3 3 2 3" xfId="3435" xr:uid="{00000000-0005-0000-0000-0000C60B0000}"/>
    <cellStyle name="Currency 2 3 3 3 3 3" xfId="3971" xr:uid="{00000000-0005-0000-0000-0000C70B0000}"/>
    <cellStyle name="Currency 2 3 3 3 3 4" xfId="2799" xr:uid="{00000000-0005-0000-0000-0000C80B0000}"/>
    <cellStyle name="Currency 2 3 3 3 4" xfId="1434" xr:uid="{00000000-0005-0000-0000-0000C90B0000}"/>
    <cellStyle name="Currency 2 3 3 3 4 2" xfId="4181" xr:uid="{00000000-0005-0000-0000-0000CA0B0000}"/>
    <cellStyle name="Currency 2 3 3 3 4 3" xfId="3009" xr:uid="{00000000-0005-0000-0000-0000CB0B0000}"/>
    <cellStyle name="Currency 2 3 3 3 5" xfId="3545" xr:uid="{00000000-0005-0000-0000-0000CC0B0000}"/>
    <cellStyle name="Currency 2 3 3 3 6" xfId="2373" xr:uid="{00000000-0005-0000-0000-0000CD0B0000}"/>
    <cellStyle name="Currency 2 3 3 4" xfId="460" xr:uid="{00000000-0005-0000-0000-0000CE0B0000}"/>
    <cellStyle name="Currency 2 3 3 4 2" xfId="1643" xr:uid="{00000000-0005-0000-0000-0000CF0B0000}"/>
    <cellStyle name="Currency 2 3 3 4 2 2" xfId="4287" xr:uid="{00000000-0005-0000-0000-0000D00B0000}"/>
    <cellStyle name="Currency 2 3 3 4 2 3" xfId="3115" xr:uid="{00000000-0005-0000-0000-0000D10B0000}"/>
    <cellStyle name="Currency 2 3 3 4 3" xfId="3651" xr:uid="{00000000-0005-0000-0000-0000D20B0000}"/>
    <cellStyle name="Currency 2 3 3 4 4" xfId="2479" xr:uid="{00000000-0005-0000-0000-0000D30B0000}"/>
    <cellStyle name="Currency 2 3 3 5" xfId="894" xr:uid="{00000000-0005-0000-0000-0000D40B0000}"/>
    <cellStyle name="Currency 2 3 3 5 2" xfId="2064" xr:uid="{00000000-0005-0000-0000-0000D50B0000}"/>
    <cellStyle name="Currency 2 3 3 5 2 2" xfId="4500" xr:uid="{00000000-0005-0000-0000-0000D60B0000}"/>
    <cellStyle name="Currency 2 3 3 5 2 3" xfId="3328" xr:uid="{00000000-0005-0000-0000-0000D70B0000}"/>
    <cellStyle name="Currency 2 3 3 5 3" xfId="3864" xr:uid="{00000000-0005-0000-0000-0000D80B0000}"/>
    <cellStyle name="Currency 2 3 3 5 4" xfId="2692" xr:uid="{00000000-0005-0000-0000-0000D90B0000}"/>
    <cellStyle name="Currency 2 3 3 6" xfId="1228" xr:uid="{00000000-0005-0000-0000-0000DA0B0000}"/>
    <cellStyle name="Currency 2 3 3 6 2" xfId="4077" xr:uid="{00000000-0005-0000-0000-0000DB0B0000}"/>
    <cellStyle name="Currency 2 3 3 6 3" xfId="2905" xr:uid="{00000000-0005-0000-0000-0000DC0B0000}"/>
    <cellStyle name="Currency 2 3 4" xfId="49" xr:uid="{00000000-0005-0000-0000-0000DD0B0000}"/>
    <cellStyle name="Currency 2 3 4 2" xfId="149" xr:uid="{00000000-0005-0000-0000-0000DE0B0000}"/>
    <cellStyle name="Currency 2 3 4 2 2" xfId="360" xr:uid="{00000000-0005-0000-0000-0000DF0B0000}"/>
    <cellStyle name="Currency 2 3 4 2 2 2" xfId="776" xr:uid="{00000000-0005-0000-0000-0000E00B0000}"/>
    <cellStyle name="Currency 2 3 4 2 2 2 2" xfId="1959" xr:uid="{00000000-0005-0000-0000-0000E10B0000}"/>
    <cellStyle name="Currency 2 3 4 2 2 2 2 2" xfId="4446" xr:uid="{00000000-0005-0000-0000-0000E20B0000}"/>
    <cellStyle name="Currency 2 3 4 2 2 2 2 3" xfId="3274" xr:uid="{00000000-0005-0000-0000-0000E30B0000}"/>
    <cellStyle name="Currency 2 3 4 2 2 2 3" xfId="3810" xr:uid="{00000000-0005-0000-0000-0000E40B0000}"/>
    <cellStyle name="Currency 2 3 4 2 2 2 4" xfId="2638" xr:uid="{00000000-0005-0000-0000-0000E50B0000}"/>
    <cellStyle name="Currency 2 3 4 2 2 3" xfId="1148" xr:uid="{00000000-0005-0000-0000-0000E60B0000}"/>
    <cellStyle name="Currency 2 3 4 2 2 3 2" xfId="2315" xr:uid="{00000000-0005-0000-0000-0000E70B0000}"/>
    <cellStyle name="Currency 2 3 4 2 2 3 2 2" xfId="4662" xr:uid="{00000000-0005-0000-0000-0000E80B0000}"/>
    <cellStyle name="Currency 2 3 4 2 2 3 2 3" xfId="3490" xr:uid="{00000000-0005-0000-0000-0000E90B0000}"/>
    <cellStyle name="Currency 2 3 4 2 2 3 3" xfId="4026" xr:uid="{00000000-0005-0000-0000-0000EA0B0000}"/>
    <cellStyle name="Currency 2 3 4 2 2 3 4" xfId="2854" xr:uid="{00000000-0005-0000-0000-0000EB0B0000}"/>
    <cellStyle name="Currency 2 3 4 2 2 4" xfId="1544" xr:uid="{00000000-0005-0000-0000-0000EC0B0000}"/>
    <cellStyle name="Currency 2 3 4 2 2 4 2" xfId="4236" xr:uid="{00000000-0005-0000-0000-0000ED0B0000}"/>
    <cellStyle name="Currency 2 3 4 2 2 4 3" xfId="3064" xr:uid="{00000000-0005-0000-0000-0000EE0B0000}"/>
    <cellStyle name="Currency 2 3 4 2 2 5" xfId="3600" xr:uid="{00000000-0005-0000-0000-0000EF0B0000}"/>
    <cellStyle name="Currency 2 3 4 2 2 6" xfId="2428" xr:uid="{00000000-0005-0000-0000-0000F00B0000}"/>
    <cellStyle name="Currency 2 3 4 2 3" xfId="570" xr:uid="{00000000-0005-0000-0000-0000F10B0000}"/>
    <cellStyle name="Currency 2 3 4 2 3 2" xfId="1753" xr:uid="{00000000-0005-0000-0000-0000F20B0000}"/>
    <cellStyle name="Currency 2 3 4 2 3 2 2" xfId="4342" xr:uid="{00000000-0005-0000-0000-0000F30B0000}"/>
    <cellStyle name="Currency 2 3 4 2 3 2 3" xfId="3170" xr:uid="{00000000-0005-0000-0000-0000F40B0000}"/>
    <cellStyle name="Currency 2 3 4 2 3 3" xfId="3706" xr:uid="{00000000-0005-0000-0000-0000F50B0000}"/>
    <cellStyle name="Currency 2 3 4 2 3 4" xfId="2534" xr:uid="{00000000-0005-0000-0000-0000F60B0000}"/>
    <cellStyle name="Currency 2 3 4 2 4" xfId="1004" xr:uid="{00000000-0005-0000-0000-0000F70B0000}"/>
    <cellStyle name="Currency 2 3 4 2 4 2" xfId="2174" xr:uid="{00000000-0005-0000-0000-0000F80B0000}"/>
    <cellStyle name="Currency 2 3 4 2 4 2 2" xfId="4555" xr:uid="{00000000-0005-0000-0000-0000F90B0000}"/>
    <cellStyle name="Currency 2 3 4 2 4 2 3" xfId="3383" xr:uid="{00000000-0005-0000-0000-0000FA0B0000}"/>
    <cellStyle name="Currency 2 3 4 2 4 3" xfId="3919" xr:uid="{00000000-0005-0000-0000-0000FB0B0000}"/>
    <cellStyle name="Currency 2 3 4 2 4 4" xfId="2747" xr:uid="{00000000-0005-0000-0000-0000FC0B0000}"/>
    <cellStyle name="Currency 2 3 4 2 5" xfId="1338" xr:uid="{00000000-0005-0000-0000-0000FD0B0000}"/>
    <cellStyle name="Currency 2 3 4 2 5 2" xfId="4132" xr:uid="{00000000-0005-0000-0000-0000FE0B0000}"/>
    <cellStyle name="Currency 2 3 4 2 5 3" xfId="2960" xr:uid="{00000000-0005-0000-0000-0000FF0B0000}"/>
    <cellStyle name="Currency 2 3 4 3" xfId="260" xr:uid="{00000000-0005-0000-0000-0000000C0000}"/>
    <cellStyle name="Currency 2 3 4 3 2" xfId="676" xr:uid="{00000000-0005-0000-0000-0000010C0000}"/>
    <cellStyle name="Currency 2 3 4 3 2 2" xfId="1859" xr:uid="{00000000-0005-0000-0000-0000020C0000}"/>
    <cellStyle name="Currency 2 3 4 3 2 2 2" xfId="4396" xr:uid="{00000000-0005-0000-0000-0000030C0000}"/>
    <cellStyle name="Currency 2 3 4 3 2 2 3" xfId="3224" xr:uid="{00000000-0005-0000-0000-0000040C0000}"/>
    <cellStyle name="Currency 2 3 4 3 2 3" xfId="3760" xr:uid="{00000000-0005-0000-0000-0000050C0000}"/>
    <cellStyle name="Currency 2 3 4 3 2 4" xfId="2588" xr:uid="{00000000-0005-0000-0000-0000060C0000}"/>
    <cellStyle name="Currency 2 3 4 3 3" xfId="1098" xr:uid="{00000000-0005-0000-0000-0000070C0000}"/>
    <cellStyle name="Currency 2 3 4 3 3 2" xfId="2265" xr:uid="{00000000-0005-0000-0000-0000080C0000}"/>
    <cellStyle name="Currency 2 3 4 3 3 2 2" xfId="4612" xr:uid="{00000000-0005-0000-0000-0000090C0000}"/>
    <cellStyle name="Currency 2 3 4 3 3 2 3" xfId="3440" xr:uid="{00000000-0005-0000-0000-00000A0C0000}"/>
    <cellStyle name="Currency 2 3 4 3 3 3" xfId="3976" xr:uid="{00000000-0005-0000-0000-00000B0C0000}"/>
    <cellStyle name="Currency 2 3 4 3 3 4" xfId="2804" xr:uid="{00000000-0005-0000-0000-00000C0C0000}"/>
    <cellStyle name="Currency 2 3 4 3 4" xfId="1444" xr:uid="{00000000-0005-0000-0000-00000D0C0000}"/>
    <cellStyle name="Currency 2 3 4 3 4 2" xfId="4186" xr:uid="{00000000-0005-0000-0000-00000E0C0000}"/>
    <cellStyle name="Currency 2 3 4 3 4 3" xfId="3014" xr:uid="{00000000-0005-0000-0000-00000F0C0000}"/>
    <cellStyle name="Currency 2 3 4 3 5" xfId="3550" xr:uid="{00000000-0005-0000-0000-0000100C0000}"/>
    <cellStyle name="Currency 2 3 4 3 6" xfId="2378" xr:uid="{00000000-0005-0000-0000-0000110C0000}"/>
    <cellStyle name="Currency 2 3 4 4" xfId="470" xr:uid="{00000000-0005-0000-0000-0000120C0000}"/>
    <cellStyle name="Currency 2 3 4 4 2" xfId="1653" xr:uid="{00000000-0005-0000-0000-0000130C0000}"/>
    <cellStyle name="Currency 2 3 4 4 2 2" xfId="4292" xr:uid="{00000000-0005-0000-0000-0000140C0000}"/>
    <cellStyle name="Currency 2 3 4 4 2 3" xfId="3120" xr:uid="{00000000-0005-0000-0000-0000150C0000}"/>
    <cellStyle name="Currency 2 3 4 4 3" xfId="3656" xr:uid="{00000000-0005-0000-0000-0000160C0000}"/>
    <cellStyle name="Currency 2 3 4 4 4" xfId="2484" xr:uid="{00000000-0005-0000-0000-0000170C0000}"/>
    <cellStyle name="Currency 2 3 4 5" xfId="904" xr:uid="{00000000-0005-0000-0000-0000180C0000}"/>
    <cellStyle name="Currency 2 3 4 5 2" xfId="2074" xr:uid="{00000000-0005-0000-0000-0000190C0000}"/>
    <cellStyle name="Currency 2 3 4 5 2 2" xfId="4505" xr:uid="{00000000-0005-0000-0000-00001A0C0000}"/>
    <cellStyle name="Currency 2 3 4 5 2 3" xfId="3333" xr:uid="{00000000-0005-0000-0000-00001B0C0000}"/>
    <cellStyle name="Currency 2 3 4 5 3" xfId="3869" xr:uid="{00000000-0005-0000-0000-00001C0C0000}"/>
    <cellStyle name="Currency 2 3 4 5 4" xfId="2697" xr:uid="{00000000-0005-0000-0000-00001D0C0000}"/>
    <cellStyle name="Currency 2 3 4 6" xfId="1238" xr:uid="{00000000-0005-0000-0000-00001E0C0000}"/>
    <cellStyle name="Currency 2 3 4 6 2" xfId="4082" xr:uid="{00000000-0005-0000-0000-00001F0C0000}"/>
    <cellStyle name="Currency 2 3 4 6 3" xfId="2910" xr:uid="{00000000-0005-0000-0000-0000200C0000}"/>
    <cellStyle name="Currency 2 3 5" xfId="59" xr:uid="{00000000-0005-0000-0000-0000210C0000}"/>
    <cellStyle name="Currency 2 3 5 2" xfId="159" xr:uid="{00000000-0005-0000-0000-0000220C0000}"/>
    <cellStyle name="Currency 2 3 5 2 2" xfId="370" xr:uid="{00000000-0005-0000-0000-0000230C0000}"/>
    <cellStyle name="Currency 2 3 5 2 2 2" xfId="786" xr:uid="{00000000-0005-0000-0000-0000240C0000}"/>
    <cellStyle name="Currency 2 3 5 2 2 2 2" xfId="1969" xr:uid="{00000000-0005-0000-0000-0000250C0000}"/>
    <cellStyle name="Currency 2 3 5 2 2 2 2 2" xfId="4451" xr:uid="{00000000-0005-0000-0000-0000260C0000}"/>
    <cellStyle name="Currency 2 3 5 2 2 2 2 3" xfId="3279" xr:uid="{00000000-0005-0000-0000-0000270C0000}"/>
    <cellStyle name="Currency 2 3 5 2 2 2 3" xfId="3815" xr:uid="{00000000-0005-0000-0000-0000280C0000}"/>
    <cellStyle name="Currency 2 3 5 2 2 2 4" xfId="2643" xr:uid="{00000000-0005-0000-0000-0000290C0000}"/>
    <cellStyle name="Currency 2 3 5 2 2 3" xfId="1153" xr:uid="{00000000-0005-0000-0000-00002A0C0000}"/>
    <cellStyle name="Currency 2 3 5 2 2 3 2" xfId="2320" xr:uid="{00000000-0005-0000-0000-00002B0C0000}"/>
    <cellStyle name="Currency 2 3 5 2 2 3 2 2" xfId="4667" xr:uid="{00000000-0005-0000-0000-00002C0C0000}"/>
    <cellStyle name="Currency 2 3 5 2 2 3 2 3" xfId="3495" xr:uid="{00000000-0005-0000-0000-00002D0C0000}"/>
    <cellStyle name="Currency 2 3 5 2 2 3 3" xfId="4031" xr:uid="{00000000-0005-0000-0000-00002E0C0000}"/>
    <cellStyle name="Currency 2 3 5 2 2 3 4" xfId="2859" xr:uid="{00000000-0005-0000-0000-00002F0C0000}"/>
    <cellStyle name="Currency 2 3 5 2 2 4" xfId="1554" xr:uid="{00000000-0005-0000-0000-0000300C0000}"/>
    <cellStyle name="Currency 2 3 5 2 2 4 2" xfId="4241" xr:uid="{00000000-0005-0000-0000-0000310C0000}"/>
    <cellStyle name="Currency 2 3 5 2 2 4 3" xfId="3069" xr:uid="{00000000-0005-0000-0000-0000320C0000}"/>
    <cellStyle name="Currency 2 3 5 2 2 5" xfId="3605" xr:uid="{00000000-0005-0000-0000-0000330C0000}"/>
    <cellStyle name="Currency 2 3 5 2 2 6" xfId="2433" xr:uid="{00000000-0005-0000-0000-0000340C0000}"/>
    <cellStyle name="Currency 2 3 5 2 3" xfId="580" xr:uid="{00000000-0005-0000-0000-0000350C0000}"/>
    <cellStyle name="Currency 2 3 5 2 3 2" xfId="1763" xr:uid="{00000000-0005-0000-0000-0000360C0000}"/>
    <cellStyle name="Currency 2 3 5 2 3 2 2" xfId="4347" xr:uid="{00000000-0005-0000-0000-0000370C0000}"/>
    <cellStyle name="Currency 2 3 5 2 3 2 3" xfId="3175" xr:uid="{00000000-0005-0000-0000-0000380C0000}"/>
    <cellStyle name="Currency 2 3 5 2 3 3" xfId="3711" xr:uid="{00000000-0005-0000-0000-0000390C0000}"/>
    <cellStyle name="Currency 2 3 5 2 3 4" xfId="2539" xr:uid="{00000000-0005-0000-0000-00003A0C0000}"/>
    <cellStyle name="Currency 2 3 5 2 4" xfId="1014" xr:uid="{00000000-0005-0000-0000-00003B0C0000}"/>
    <cellStyle name="Currency 2 3 5 2 4 2" xfId="2184" xr:uid="{00000000-0005-0000-0000-00003C0C0000}"/>
    <cellStyle name="Currency 2 3 5 2 4 2 2" xfId="4560" xr:uid="{00000000-0005-0000-0000-00003D0C0000}"/>
    <cellStyle name="Currency 2 3 5 2 4 2 3" xfId="3388" xr:uid="{00000000-0005-0000-0000-00003E0C0000}"/>
    <cellStyle name="Currency 2 3 5 2 4 3" xfId="3924" xr:uid="{00000000-0005-0000-0000-00003F0C0000}"/>
    <cellStyle name="Currency 2 3 5 2 4 4" xfId="2752" xr:uid="{00000000-0005-0000-0000-0000400C0000}"/>
    <cellStyle name="Currency 2 3 5 2 5" xfId="1348" xr:uid="{00000000-0005-0000-0000-0000410C0000}"/>
    <cellStyle name="Currency 2 3 5 2 5 2" xfId="4137" xr:uid="{00000000-0005-0000-0000-0000420C0000}"/>
    <cellStyle name="Currency 2 3 5 2 5 3" xfId="2965" xr:uid="{00000000-0005-0000-0000-0000430C0000}"/>
    <cellStyle name="Currency 2 3 5 3" xfId="270" xr:uid="{00000000-0005-0000-0000-0000440C0000}"/>
    <cellStyle name="Currency 2 3 5 3 2" xfId="686" xr:uid="{00000000-0005-0000-0000-0000450C0000}"/>
    <cellStyle name="Currency 2 3 5 3 2 2" xfId="1869" xr:uid="{00000000-0005-0000-0000-0000460C0000}"/>
    <cellStyle name="Currency 2 3 5 3 2 2 2" xfId="4401" xr:uid="{00000000-0005-0000-0000-0000470C0000}"/>
    <cellStyle name="Currency 2 3 5 3 2 2 3" xfId="3229" xr:uid="{00000000-0005-0000-0000-0000480C0000}"/>
    <cellStyle name="Currency 2 3 5 3 2 3" xfId="3765" xr:uid="{00000000-0005-0000-0000-0000490C0000}"/>
    <cellStyle name="Currency 2 3 5 3 2 4" xfId="2593" xr:uid="{00000000-0005-0000-0000-00004A0C0000}"/>
    <cellStyle name="Currency 2 3 5 3 3" xfId="1103" xr:uid="{00000000-0005-0000-0000-00004B0C0000}"/>
    <cellStyle name="Currency 2 3 5 3 3 2" xfId="2270" xr:uid="{00000000-0005-0000-0000-00004C0C0000}"/>
    <cellStyle name="Currency 2 3 5 3 3 2 2" xfId="4617" xr:uid="{00000000-0005-0000-0000-00004D0C0000}"/>
    <cellStyle name="Currency 2 3 5 3 3 2 3" xfId="3445" xr:uid="{00000000-0005-0000-0000-00004E0C0000}"/>
    <cellStyle name="Currency 2 3 5 3 3 3" xfId="3981" xr:uid="{00000000-0005-0000-0000-00004F0C0000}"/>
    <cellStyle name="Currency 2 3 5 3 3 4" xfId="2809" xr:uid="{00000000-0005-0000-0000-0000500C0000}"/>
    <cellStyle name="Currency 2 3 5 3 4" xfId="1454" xr:uid="{00000000-0005-0000-0000-0000510C0000}"/>
    <cellStyle name="Currency 2 3 5 3 4 2" xfId="4191" xr:uid="{00000000-0005-0000-0000-0000520C0000}"/>
    <cellStyle name="Currency 2 3 5 3 4 3" xfId="3019" xr:uid="{00000000-0005-0000-0000-0000530C0000}"/>
    <cellStyle name="Currency 2 3 5 3 5" xfId="3555" xr:uid="{00000000-0005-0000-0000-0000540C0000}"/>
    <cellStyle name="Currency 2 3 5 3 6" xfId="2383" xr:uid="{00000000-0005-0000-0000-0000550C0000}"/>
    <cellStyle name="Currency 2 3 5 4" xfId="480" xr:uid="{00000000-0005-0000-0000-0000560C0000}"/>
    <cellStyle name="Currency 2 3 5 4 2" xfId="1663" xr:uid="{00000000-0005-0000-0000-0000570C0000}"/>
    <cellStyle name="Currency 2 3 5 4 2 2" xfId="4297" xr:uid="{00000000-0005-0000-0000-0000580C0000}"/>
    <cellStyle name="Currency 2 3 5 4 2 3" xfId="3125" xr:uid="{00000000-0005-0000-0000-0000590C0000}"/>
    <cellStyle name="Currency 2 3 5 4 3" xfId="3661" xr:uid="{00000000-0005-0000-0000-00005A0C0000}"/>
    <cellStyle name="Currency 2 3 5 4 4" xfId="2489" xr:uid="{00000000-0005-0000-0000-00005B0C0000}"/>
    <cellStyle name="Currency 2 3 5 5" xfId="914" xr:uid="{00000000-0005-0000-0000-00005C0C0000}"/>
    <cellStyle name="Currency 2 3 5 5 2" xfId="2084" xr:uid="{00000000-0005-0000-0000-00005D0C0000}"/>
    <cellStyle name="Currency 2 3 5 5 2 2" xfId="4510" xr:uid="{00000000-0005-0000-0000-00005E0C0000}"/>
    <cellStyle name="Currency 2 3 5 5 2 3" xfId="3338" xr:uid="{00000000-0005-0000-0000-00005F0C0000}"/>
    <cellStyle name="Currency 2 3 5 5 3" xfId="3874" xr:uid="{00000000-0005-0000-0000-0000600C0000}"/>
    <cellStyle name="Currency 2 3 5 5 4" xfId="2702" xr:uid="{00000000-0005-0000-0000-0000610C0000}"/>
    <cellStyle name="Currency 2 3 5 6" xfId="1248" xr:uid="{00000000-0005-0000-0000-0000620C0000}"/>
    <cellStyle name="Currency 2 3 5 6 2" xfId="4087" xr:uid="{00000000-0005-0000-0000-0000630C0000}"/>
    <cellStyle name="Currency 2 3 5 6 3" xfId="2915" xr:uid="{00000000-0005-0000-0000-0000640C0000}"/>
    <cellStyle name="Currency 2 3 6" xfId="69" xr:uid="{00000000-0005-0000-0000-0000650C0000}"/>
    <cellStyle name="Currency 2 3 6 2" xfId="169" xr:uid="{00000000-0005-0000-0000-0000660C0000}"/>
    <cellStyle name="Currency 2 3 6 2 2" xfId="380" xr:uid="{00000000-0005-0000-0000-0000670C0000}"/>
    <cellStyle name="Currency 2 3 6 2 2 2" xfId="796" xr:uid="{00000000-0005-0000-0000-0000680C0000}"/>
    <cellStyle name="Currency 2 3 6 2 2 2 2" xfId="1979" xr:uid="{00000000-0005-0000-0000-0000690C0000}"/>
    <cellStyle name="Currency 2 3 6 2 2 2 2 2" xfId="4456" xr:uid="{00000000-0005-0000-0000-00006A0C0000}"/>
    <cellStyle name="Currency 2 3 6 2 2 2 2 3" xfId="3284" xr:uid="{00000000-0005-0000-0000-00006B0C0000}"/>
    <cellStyle name="Currency 2 3 6 2 2 2 3" xfId="3820" xr:uid="{00000000-0005-0000-0000-00006C0C0000}"/>
    <cellStyle name="Currency 2 3 6 2 2 2 4" xfId="2648" xr:uid="{00000000-0005-0000-0000-00006D0C0000}"/>
    <cellStyle name="Currency 2 3 6 2 2 3" xfId="1158" xr:uid="{00000000-0005-0000-0000-00006E0C0000}"/>
    <cellStyle name="Currency 2 3 6 2 2 3 2" xfId="2325" xr:uid="{00000000-0005-0000-0000-00006F0C0000}"/>
    <cellStyle name="Currency 2 3 6 2 2 3 2 2" xfId="4672" xr:uid="{00000000-0005-0000-0000-0000700C0000}"/>
    <cellStyle name="Currency 2 3 6 2 2 3 2 3" xfId="3500" xr:uid="{00000000-0005-0000-0000-0000710C0000}"/>
    <cellStyle name="Currency 2 3 6 2 2 3 3" xfId="4036" xr:uid="{00000000-0005-0000-0000-0000720C0000}"/>
    <cellStyle name="Currency 2 3 6 2 2 3 4" xfId="2864" xr:uid="{00000000-0005-0000-0000-0000730C0000}"/>
    <cellStyle name="Currency 2 3 6 2 2 4" xfId="1564" xr:uid="{00000000-0005-0000-0000-0000740C0000}"/>
    <cellStyle name="Currency 2 3 6 2 2 4 2" xfId="4246" xr:uid="{00000000-0005-0000-0000-0000750C0000}"/>
    <cellStyle name="Currency 2 3 6 2 2 4 3" xfId="3074" xr:uid="{00000000-0005-0000-0000-0000760C0000}"/>
    <cellStyle name="Currency 2 3 6 2 2 5" xfId="3610" xr:uid="{00000000-0005-0000-0000-0000770C0000}"/>
    <cellStyle name="Currency 2 3 6 2 2 6" xfId="2438" xr:uid="{00000000-0005-0000-0000-0000780C0000}"/>
    <cellStyle name="Currency 2 3 6 2 3" xfId="590" xr:uid="{00000000-0005-0000-0000-0000790C0000}"/>
    <cellStyle name="Currency 2 3 6 2 3 2" xfId="1773" xr:uid="{00000000-0005-0000-0000-00007A0C0000}"/>
    <cellStyle name="Currency 2 3 6 2 3 2 2" xfId="4352" xr:uid="{00000000-0005-0000-0000-00007B0C0000}"/>
    <cellStyle name="Currency 2 3 6 2 3 2 3" xfId="3180" xr:uid="{00000000-0005-0000-0000-00007C0C0000}"/>
    <cellStyle name="Currency 2 3 6 2 3 3" xfId="3716" xr:uid="{00000000-0005-0000-0000-00007D0C0000}"/>
    <cellStyle name="Currency 2 3 6 2 3 4" xfId="2544" xr:uid="{00000000-0005-0000-0000-00007E0C0000}"/>
    <cellStyle name="Currency 2 3 6 2 4" xfId="1024" xr:uid="{00000000-0005-0000-0000-00007F0C0000}"/>
    <cellStyle name="Currency 2 3 6 2 4 2" xfId="2194" xr:uid="{00000000-0005-0000-0000-0000800C0000}"/>
    <cellStyle name="Currency 2 3 6 2 4 2 2" xfId="4565" xr:uid="{00000000-0005-0000-0000-0000810C0000}"/>
    <cellStyle name="Currency 2 3 6 2 4 2 3" xfId="3393" xr:uid="{00000000-0005-0000-0000-0000820C0000}"/>
    <cellStyle name="Currency 2 3 6 2 4 3" xfId="3929" xr:uid="{00000000-0005-0000-0000-0000830C0000}"/>
    <cellStyle name="Currency 2 3 6 2 4 4" xfId="2757" xr:uid="{00000000-0005-0000-0000-0000840C0000}"/>
    <cellStyle name="Currency 2 3 6 2 5" xfId="1358" xr:uid="{00000000-0005-0000-0000-0000850C0000}"/>
    <cellStyle name="Currency 2 3 6 2 5 2" xfId="4142" xr:uid="{00000000-0005-0000-0000-0000860C0000}"/>
    <cellStyle name="Currency 2 3 6 2 5 3" xfId="2970" xr:uid="{00000000-0005-0000-0000-0000870C0000}"/>
    <cellStyle name="Currency 2 3 6 3" xfId="280" xr:uid="{00000000-0005-0000-0000-0000880C0000}"/>
    <cellStyle name="Currency 2 3 6 3 2" xfId="696" xr:uid="{00000000-0005-0000-0000-0000890C0000}"/>
    <cellStyle name="Currency 2 3 6 3 2 2" xfId="1879" xr:uid="{00000000-0005-0000-0000-00008A0C0000}"/>
    <cellStyle name="Currency 2 3 6 3 2 2 2" xfId="4406" xr:uid="{00000000-0005-0000-0000-00008B0C0000}"/>
    <cellStyle name="Currency 2 3 6 3 2 2 3" xfId="3234" xr:uid="{00000000-0005-0000-0000-00008C0C0000}"/>
    <cellStyle name="Currency 2 3 6 3 2 3" xfId="3770" xr:uid="{00000000-0005-0000-0000-00008D0C0000}"/>
    <cellStyle name="Currency 2 3 6 3 2 4" xfId="2598" xr:uid="{00000000-0005-0000-0000-00008E0C0000}"/>
    <cellStyle name="Currency 2 3 6 3 3" xfId="1108" xr:uid="{00000000-0005-0000-0000-00008F0C0000}"/>
    <cellStyle name="Currency 2 3 6 3 3 2" xfId="2275" xr:uid="{00000000-0005-0000-0000-0000900C0000}"/>
    <cellStyle name="Currency 2 3 6 3 3 2 2" xfId="4622" xr:uid="{00000000-0005-0000-0000-0000910C0000}"/>
    <cellStyle name="Currency 2 3 6 3 3 2 3" xfId="3450" xr:uid="{00000000-0005-0000-0000-0000920C0000}"/>
    <cellStyle name="Currency 2 3 6 3 3 3" xfId="3986" xr:uid="{00000000-0005-0000-0000-0000930C0000}"/>
    <cellStyle name="Currency 2 3 6 3 3 4" xfId="2814" xr:uid="{00000000-0005-0000-0000-0000940C0000}"/>
    <cellStyle name="Currency 2 3 6 3 4" xfId="1464" xr:uid="{00000000-0005-0000-0000-0000950C0000}"/>
    <cellStyle name="Currency 2 3 6 3 4 2" xfId="4196" xr:uid="{00000000-0005-0000-0000-0000960C0000}"/>
    <cellStyle name="Currency 2 3 6 3 4 3" xfId="3024" xr:uid="{00000000-0005-0000-0000-0000970C0000}"/>
    <cellStyle name="Currency 2 3 6 3 5" xfId="3560" xr:uid="{00000000-0005-0000-0000-0000980C0000}"/>
    <cellStyle name="Currency 2 3 6 3 6" xfId="2388" xr:uid="{00000000-0005-0000-0000-0000990C0000}"/>
    <cellStyle name="Currency 2 3 6 4" xfId="490" xr:uid="{00000000-0005-0000-0000-00009A0C0000}"/>
    <cellStyle name="Currency 2 3 6 4 2" xfId="1673" xr:uid="{00000000-0005-0000-0000-00009B0C0000}"/>
    <cellStyle name="Currency 2 3 6 4 2 2" xfId="4302" xr:uid="{00000000-0005-0000-0000-00009C0C0000}"/>
    <cellStyle name="Currency 2 3 6 4 2 3" xfId="3130" xr:uid="{00000000-0005-0000-0000-00009D0C0000}"/>
    <cellStyle name="Currency 2 3 6 4 3" xfId="3666" xr:uid="{00000000-0005-0000-0000-00009E0C0000}"/>
    <cellStyle name="Currency 2 3 6 4 4" xfId="2494" xr:uid="{00000000-0005-0000-0000-00009F0C0000}"/>
    <cellStyle name="Currency 2 3 6 5" xfId="924" xr:uid="{00000000-0005-0000-0000-0000A00C0000}"/>
    <cellStyle name="Currency 2 3 6 5 2" xfId="2094" xr:uid="{00000000-0005-0000-0000-0000A10C0000}"/>
    <cellStyle name="Currency 2 3 6 5 2 2" xfId="4515" xr:uid="{00000000-0005-0000-0000-0000A20C0000}"/>
    <cellStyle name="Currency 2 3 6 5 2 3" xfId="3343" xr:uid="{00000000-0005-0000-0000-0000A30C0000}"/>
    <cellStyle name="Currency 2 3 6 5 3" xfId="3879" xr:uid="{00000000-0005-0000-0000-0000A40C0000}"/>
    <cellStyle name="Currency 2 3 6 5 4" xfId="2707" xr:uid="{00000000-0005-0000-0000-0000A50C0000}"/>
    <cellStyle name="Currency 2 3 6 6" xfId="1258" xr:uid="{00000000-0005-0000-0000-0000A60C0000}"/>
    <cellStyle name="Currency 2 3 6 6 2" xfId="4092" xr:uid="{00000000-0005-0000-0000-0000A70C0000}"/>
    <cellStyle name="Currency 2 3 6 6 3" xfId="2920" xr:uid="{00000000-0005-0000-0000-0000A80C0000}"/>
    <cellStyle name="Currency 2 3 7" xfId="79" xr:uid="{00000000-0005-0000-0000-0000A90C0000}"/>
    <cellStyle name="Currency 2 3 7 2" xfId="179" xr:uid="{00000000-0005-0000-0000-0000AA0C0000}"/>
    <cellStyle name="Currency 2 3 7 2 2" xfId="390" xr:uid="{00000000-0005-0000-0000-0000AB0C0000}"/>
    <cellStyle name="Currency 2 3 7 2 2 2" xfId="806" xr:uid="{00000000-0005-0000-0000-0000AC0C0000}"/>
    <cellStyle name="Currency 2 3 7 2 2 2 2" xfId="1989" xr:uid="{00000000-0005-0000-0000-0000AD0C0000}"/>
    <cellStyle name="Currency 2 3 7 2 2 2 2 2" xfId="4461" xr:uid="{00000000-0005-0000-0000-0000AE0C0000}"/>
    <cellStyle name="Currency 2 3 7 2 2 2 2 3" xfId="3289" xr:uid="{00000000-0005-0000-0000-0000AF0C0000}"/>
    <cellStyle name="Currency 2 3 7 2 2 2 3" xfId="3825" xr:uid="{00000000-0005-0000-0000-0000B00C0000}"/>
    <cellStyle name="Currency 2 3 7 2 2 2 4" xfId="2653" xr:uid="{00000000-0005-0000-0000-0000B10C0000}"/>
    <cellStyle name="Currency 2 3 7 2 2 3" xfId="1163" xr:uid="{00000000-0005-0000-0000-0000B20C0000}"/>
    <cellStyle name="Currency 2 3 7 2 2 3 2" xfId="2330" xr:uid="{00000000-0005-0000-0000-0000B30C0000}"/>
    <cellStyle name="Currency 2 3 7 2 2 3 2 2" xfId="4677" xr:uid="{00000000-0005-0000-0000-0000B40C0000}"/>
    <cellStyle name="Currency 2 3 7 2 2 3 2 3" xfId="3505" xr:uid="{00000000-0005-0000-0000-0000B50C0000}"/>
    <cellStyle name="Currency 2 3 7 2 2 3 3" xfId="4041" xr:uid="{00000000-0005-0000-0000-0000B60C0000}"/>
    <cellStyle name="Currency 2 3 7 2 2 3 4" xfId="2869" xr:uid="{00000000-0005-0000-0000-0000B70C0000}"/>
    <cellStyle name="Currency 2 3 7 2 2 4" xfId="1574" xr:uid="{00000000-0005-0000-0000-0000B80C0000}"/>
    <cellStyle name="Currency 2 3 7 2 2 4 2" xfId="4251" xr:uid="{00000000-0005-0000-0000-0000B90C0000}"/>
    <cellStyle name="Currency 2 3 7 2 2 4 3" xfId="3079" xr:uid="{00000000-0005-0000-0000-0000BA0C0000}"/>
    <cellStyle name="Currency 2 3 7 2 2 5" xfId="3615" xr:uid="{00000000-0005-0000-0000-0000BB0C0000}"/>
    <cellStyle name="Currency 2 3 7 2 2 6" xfId="2443" xr:uid="{00000000-0005-0000-0000-0000BC0C0000}"/>
    <cellStyle name="Currency 2 3 7 2 3" xfId="600" xr:uid="{00000000-0005-0000-0000-0000BD0C0000}"/>
    <cellStyle name="Currency 2 3 7 2 3 2" xfId="1783" xr:uid="{00000000-0005-0000-0000-0000BE0C0000}"/>
    <cellStyle name="Currency 2 3 7 2 3 2 2" xfId="4357" xr:uid="{00000000-0005-0000-0000-0000BF0C0000}"/>
    <cellStyle name="Currency 2 3 7 2 3 2 3" xfId="3185" xr:uid="{00000000-0005-0000-0000-0000C00C0000}"/>
    <cellStyle name="Currency 2 3 7 2 3 3" xfId="3721" xr:uid="{00000000-0005-0000-0000-0000C10C0000}"/>
    <cellStyle name="Currency 2 3 7 2 3 4" xfId="2549" xr:uid="{00000000-0005-0000-0000-0000C20C0000}"/>
    <cellStyle name="Currency 2 3 7 2 4" xfId="1034" xr:uid="{00000000-0005-0000-0000-0000C30C0000}"/>
    <cellStyle name="Currency 2 3 7 2 4 2" xfId="2204" xr:uid="{00000000-0005-0000-0000-0000C40C0000}"/>
    <cellStyle name="Currency 2 3 7 2 4 2 2" xfId="4570" xr:uid="{00000000-0005-0000-0000-0000C50C0000}"/>
    <cellStyle name="Currency 2 3 7 2 4 2 3" xfId="3398" xr:uid="{00000000-0005-0000-0000-0000C60C0000}"/>
    <cellStyle name="Currency 2 3 7 2 4 3" xfId="3934" xr:uid="{00000000-0005-0000-0000-0000C70C0000}"/>
    <cellStyle name="Currency 2 3 7 2 4 4" xfId="2762" xr:uid="{00000000-0005-0000-0000-0000C80C0000}"/>
    <cellStyle name="Currency 2 3 7 2 5" xfId="1368" xr:uid="{00000000-0005-0000-0000-0000C90C0000}"/>
    <cellStyle name="Currency 2 3 7 2 5 2" xfId="4147" xr:uid="{00000000-0005-0000-0000-0000CA0C0000}"/>
    <cellStyle name="Currency 2 3 7 2 5 3" xfId="2975" xr:uid="{00000000-0005-0000-0000-0000CB0C0000}"/>
    <cellStyle name="Currency 2 3 7 3" xfId="290" xr:uid="{00000000-0005-0000-0000-0000CC0C0000}"/>
    <cellStyle name="Currency 2 3 7 3 2" xfId="706" xr:uid="{00000000-0005-0000-0000-0000CD0C0000}"/>
    <cellStyle name="Currency 2 3 7 3 2 2" xfId="1889" xr:uid="{00000000-0005-0000-0000-0000CE0C0000}"/>
    <cellStyle name="Currency 2 3 7 3 2 2 2" xfId="4411" xr:uid="{00000000-0005-0000-0000-0000CF0C0000}"/>
    <cellStyle name="Currency 2 3 7 3 2 2 3" xfId="3239" xr:uid="{00000000-0005-0000-0000-0000D00C0000}"/>
    <cellStyle name="Currency 2 3 7 3 2 3" xfId="3775" xr:uid="{00000000-0005-0000-0000-0000D10C0000}"/>
    <cellStyle name="Currency 2 3 7 3 2 4" xfId="2603" xr:uid="{00000000-0005-0000-0000-0000D20C0000}"/>
    <cellStyle name="Currency 2 3 7 3 3" xfId="1113" xr:uid="{00000000-0005-0000-0000-0000D30C0000}"/>
    <cellStyle name="Currency 2 3 7 3 3 2" xfId="2280" xr:uid="{00000000-0005-0000-0000-0000D40C0000}"/>
    <cellStyle name="Currency 2 3 7 3 3 2 2" xfId="4627" xr:uid="{00000000-0005-0000-0000-0000D50C0000}"/>
    <cellStyle name="Currency 2 3 7 3 3 2 3" xfId="3455" xr:uid="{00000000-0005-0000-0000-0000D60C0000}"/>
    <cellStyle name="Currency 2 3 7 3 3 3" xfId="3991" xr:uid="{00000000-0005-0000-0000-0000D70C0000}"/>
    <cellStyle name="Currency 2 3 7 3 3 4" xfId="2819" xr:uid="{00000000-0005-0000-0000-0000D80C0000}"/>
    <cellStyle name="Currency 2 3 7 3 4" xfId="1474" xr:uid="{00000000-0005-0000-0000-0000D90C0000}"/>
    <cellStyle name="Currency 2 3 7 3 4 2" xfId="4201" xr:uid="{00000000-0005-0000-0000-0000DA0C0000}"/>
    <cellStyle name="Currency 2 3 7 3 4 3" xfId="3029" xr:uid="{00000000-0005-0000-0000-0000DB0C0000}"/>
    <cellStyle name="Currency 2 3 7 3 5" xfId="3565" xr:uid="{00000000-0005-0000-0000-0000DC0C0000}"/>
    <cellStyle name="Currency 2 3 7 3 6" xfId="2393" xr:uid="{00000000-0005-0000-0000-0000DD0C0000}"/>
    <cellStyle name="Currency 2 3 7 4" xfId="500" xr:uid="{00000000-0005-0000-0000-0000DE0C0000}"/>
    <cellStyle name="Currency 2 3 7 4 2" xfId="1683" xr:uid="{00000000-0005-0000-0000-0000DF0C0000}"/>
    <cellStyle name="Currency 2 3 7 4 2 2" xfId="4307" xr:uid="{00000000-0005-0000-0000-0000E00C0000}"/>
    <cellStyle name="Currency 2 3 7 4 2 3" xfId="3135" xr:uid="{00000000-0005-0000-0000-0000E10C0000}"/>
    <cellStyle name="Currency 2 3 7 4 3" xfId="3671" xr:uid="{00000000-0005-0000-0000-0000E20C0000}"/>
    <cellStyle name="Currency 2 3 7 4 4" xfId="2499" xr:uid="{00000000-0005-0000-0000-0000E30C0000}"/>
    <cellStyle name="Currency 2 3 7 5" xfId="934" xr:uid="{00000000-0005-0000-0000-0000E40C0000}"/>
    <cellStyle name="Currency 2 3 7 5 2" xfId="2104" xr:uid="{00000000-0005-0000-0000-0000E50C0000}"/>
    <cellStyle name="Currency 2 3 7 5 2 2" xfId="4520" xr:uid="{00000000-0005-0000-0000-0000E60C0000}"/>
    <cellStyle name="Currency 2 3 7 5 2 3" xfId="3348" xr:uid="{00000000-0005-0000-0000-0000E70C0000}"/>
    <cellStyle name="Currency 2 3 7 5 3" xfId="3884" xr:uid="{00000000-0005-0000-0000-0000E80C0000}"/>
    <cellStyle name="Currency 2 3 7 5 4" xfId="2712" xr:uid="{00000000-0005-0000-0000-0000E90C0000}"/>
    <cellStyle name="Currency 2 3 7 6" xfId="1268" xr:uid="{00000000-0005-0000-0000-0000EA0C0000}"/>
    <cellStyle name="Currency 2 3 7 6 2" xfId="4097" xr:uid="{00000000-0005-0000-0000-0000EB0C0000}"/>
    <cellStyle name="Currency 2 3 7 6 3" xfId="2925" xr:uid="{00000000-0005-0000-0000-0000EC0C0000}"/>
    <cellStyle name="Currency 2 3 8" xfId="89" xr:uid="{00000000-0005-0000-0000-0000ED0C0000}"/>
    <cellStyle name="Currency 2 3 8 2" xfId="189" xr:uid="{00000000-0005-0000-0000-0000EE0C0000}"/>
    <cellStyle name="Currency 2 3 8 2 2" xfId="400" xr:uid="{00000000-0005-0000-0000-0000EF0C0000}"/>
    <cellStyle name="Currency 2 3 8 2 2 2" xfId="816" xr:uid="{00000000-0005-0000-0000-0000F00C0000}"/>
    <cellStyle name="Currency 2 3 8 2 2 2 2" xfId="1999" xr:uid="{00000000-0005-0000-0000-0000F10C0000}"/>
    <cellStyle name="Currency 2 3 8 2 2 2 2 2" xfId="4466" xr:uid="{00000000-0005-0000-0000-0000F20C0000}"/>
    <cellStyle name="Currency 2 3 8 2 2 2 2 3" xfId="3294" xr:uid="{00000000-0005-0000-0000-0000F30C0000}"/>
    <cellStyle name="Currency 2 3 8 2 2 2 3" xfId="3830" xr:uid="{00000000-0005-0000-0000-0000F40C0000}"/>
    <cellStyle name="Currency 2 3 8 2 2 2 4" xfId="2658" xr:uid="{00000000-0005-0000-0000-0000F50C0000}"/>
    <cellStyle name="Currency 2 3 8 2 2 3" xfId="1168" xr:uid="{00000000-0005-0000-0000-0000F60C0000}"/>
    <cellStyle name="Currency 2 3 8 2 2 3 2" xfId="2335" xr:uid="{00000000-0005-0000-0000-0000F70C0000}"/>
    <cellStyle name="Currency 2 3 8 2 2 3 2 2" xfId="4682" xr:uid="{00000000-0005-0000-0000-0000F80C0000}"/>
    <cellStyle name="Currency 2 3 8 2 2 3 2 3" xfId="3510" xr:uid="{00000000-0005-0000-0000-0000F90C0000}"/>
    <cellStyle name="Currency 2 3 8 2 2 3 3" xfId="4046" xr:uid="{00000000-0005-0000-0000-0000FA0C0000}"/>
    <cellStyle name="Currency 2 3 8 2 2 3 4" xfId="2874" xr:uid="{00000000-0005-0000-0000-0000FB0C0000}"/>
    <cellStyle name="Currency 2 3 8 2 2 4" xfId="1584" xr:uid="{00000000-0005-0000-0000-0000FC0C0000}"/>
    <cellStyle name="Currency 2 3 8 2 2 4 2" xfId="4256" xr:uid="{00000000-0005-0000-0000-0000FD0C0000}"/>
    <cellStyle name="Currency 2 3 8 2 2 4 3" xfId="3084" xr:uid="{00000000-0005-0000-0000-0000FE0C0000}"/>
    <cellStyle name="Currency 2 3 8 2 2 5" xfId="3620" xr:uid="{00000000-0005-0000-0000-0000FF0C0000}"/>
    <cellStyle name="Currency 2 3 8 2 2 6" xfId="2448" xr:uid="{00000000-0005-0000-0000-0000000D0000}"/>
    <cellStyle name="Currency 2 3 8 2 3" xfId="610" xr:uid="{00000000-0005-0000-0000-0000010D0000}"/>
    <cellStyle name="Currency 2 3 8 2 3 2" xfId="1793" xr:uid="{00000000-0005-0000-0000-0000020D0000}"/>
    <cellStyle name="Currency 2 3 8 2 3 2 2" xfId="4362" xr:uid="{00000000-0005-0000-0000-0000030D0000}"/>
    <cellStyle name="Currency 2 3 8 2 3 2 3" xfId="3190" xr:uid="{00000000-0005-0000-0000-0000040D0000}"/>
    <cellStyle name="Currency 2 3 8 2 3 3" xfId="3726" xr:uid="{00000000-0005-0000-0000-0000050D0000}"/>
    <cellStyle name="Currency 2 3 8 2 3 4" xfId="2554" xr:uid="{00000000-0005-0000-0000-0000060D0000}"/>
    <cellStyle name="Currency 2 3 8 2 4" xfId="1044" xr:uid="{00000000-0005-0000-0000-0000070D0000}"/>
    <cellStyle name="Currency 2 3 8 2 4 2" xfId="2214" xr:uid="{00000000-0005-0000-0000-0000080D0000}"/>
    <cellStyle name="Currency 2 3 8 2 4 2 2" xfId="4575" xr:uid="{00000000-0005-0000-0000-0000090D0000}"/>
    <cellStyle name="Currency 2 3 8 2 4 2 3" xfId="3403" xr:uid="{00000000-0005-0000-0000-00000A0D0000}"/>
    <cellStyle name="Currency 2 3 8 2 4 3" xfId="3939" xr:uid="{00000000-0005-0000-0000-00000B0D0000}"/>
    <cellStyle name="Currency 2 3 8 2 4 4" xfId="2767" xr:uid="{00000000-0005-0000-0000-00000C0D0000}"/>
    <cellStyle name="Currency 2 3 8 2 5" xfId="1378" xr:uid="{00000000-0005-0000-0000-00000D0D0000}"/>
    <cellStyle name="Currency 2 3 8 2 5 2" xfId="4152" xr:uid="{00000000-0005-0000-0000-00000E0D0000}"/>
    <cellStyle name="Currency 2 3 8 2 5 3" xfId="2980" xr:uid="{00000000-0005-0000-0000-00000F0D0000}"/>
    <cellStyle name="Currency 2 3 8 3" xfId="300" xr:uid="{00000000-0005-0000-0000-0000100D0000}"/>
    <cellStyle name="Currency 2 3 8 3 2" xfId="716" xr:uid="{00000000-0005-0000-0000-0000110D0000}"/>
    <cellStyle name="Currency 2 3 8 3 2 2" xfId="1899" xr:uid="{00000000-0005-0000-0000-0000120D0000}"/>
    <cellStyle name="Currency 2 3 8 3 2 2 2" xfId="4416" xr:uid="{00000000-0005-0000-0000-0000130D0000}"/>
    <cellStyle name="Currency 2 3 8 3 2 2 3" xfId="3244" xr:uid="{00000000-0005-0000-0000-0000140D0000}"/>
    <cellStyle name="Currency 2 3 8 3 2 3" xfId="3780" xr:uid="{00000000-0005-0000-0000-0000150D0000}"/>
    <cellStyle name="Currency 2 3 8 3 2 4" xfId="2608" xr:uid="{00000000-0005-0000-0000-0000160D0000}"/>
    <cellStyle name="Currency 2 3 8 3 3" xfId="1118" xr:uid="{00000000-0005-0000-0000-0000170D0000}"/>
    <cellStyle name="Currency 2 3 8 3 3 2" xfId="2285" xr:uid="{00000000-0005-0000-0000-0000180D0000}"/>
    <cellStyle name="Currency 2 3 8 3 3 2 2" xfId="4632" xr:uid="{00000000-0005-0000-0000-0000190D0000}"/>
    <cellStyle name="Currency 2 3 8 3 3 2 3" xfId="3460" xr:uid="{00000000-0005-0000-0000-00001A0D0000}"/>
    <cellStyle name="Currency 2 3 8 3 3 3" xfId="3996" xr:uid="{00000000-0005-0000-0000-00001B0D0000}"/>
    <cellStyle name="Currency 2 3 8 3 3 4" xfId="2824" xr:uid="{00000000-0005-0000-0000-00001C0D0000}"/>
    <cellStyle name="Currency 2 3 8 3 4" xfId="1484" xr:uid="{00000000-0005-0000-0000-00001D0D0000}"/>
    <cellStyle name="Currency 2 3 8 3 4 2" xfId="4206" xr:uid="{00000000-0005-0000-0000-00001E0D0000}"/>
    <cellStyle name="Currency 2 3 8 3 4 3" xfId="3034" xr:uid="{00000000-0005-0000-0000-00001F0D0000}"/>
    <cellStyle name="Currency 2 3 8 3 5" xfId="3570" xr:uid="{00000000-0005-0000-0000-0000200D0000}"/>
    <cellStyle name="Currency 2 3 8 3 6" xfId="2398" xr:uid="{00000000-0005-0000-0000-0000210D0000}"/>
    <cellStyle name="Currency 2 3 8 4" xfId="510" xr:uid="{00000000-0005-0000-0000-0000220D0000}"/>
    <cellStyle name="Currency 2 3 8 4 2" xfId="1693" xr:uid="{00000000-0005-0000-0000-0000230D0000}"/>
    <cellStyle name="Currency 2 3 8 4 2 2" xfId="4312" xr:uid="{00000000-0005-0000-0000-0000240D0000}"/>
    <cellStyle name="Currency 2 3 8 4 2 3" xfId="3140" xr:uid="{00000000-0005-0000-0000-0000250D0000}"/>
    <cellStyle name="Currency 2 3 8 4 3" xfId="3676" xr:uid="{00000000-0005-0000-0000-0000260D0000}"/>
    <cellStyle name="Currency 2 3 8 4 4" xfId="2504" xr:uid="{00000000-0005-0000-0000-0000270D0000}"/>
    <cellStyle name="Currency 2 3 8 5" xfId="944" xr:uid="{00000000-0005-0000-0000-0000280D0000}"/>
    <cellStyle name="Currency 2 3 8 5 2" xfId="2114" xr:uid="{00000000-0005-0000-0000-0000290D0000}"/>
    <cellStyle name="Currency 2 3 8 5 2 2" xfId="4525" xr:uid="{00000000-0005-0000-0000-00002A0D0000}"/>
    <cellStyle name="Currency 2 3 8 5 2 3" xfId="3353" xr:uid="{00000000-0005-0000-0000-00002B0D0000}"/>
    <cellStyle name="Currency 2 3 8 5 3" xfId="3889" xr:uid="{00000000-0005-0000-0000-00002C0D0000}"/>
    <cellStyle name="Currency 2 3 8 5 4" xfId="2717" xr:uid="{00000000-0005-0000-0000-00002D0D0000}"/>
    <cellStyle name="Currency 2 3 8 6" xfId="1278" xr:uid="{00000000-0005-0000-0000-00002E0D0000}"/>
    <cellStyle name="Currency 2 3 8 6 2" xfId="4102" xr:uid="{00000000-0005-0000-0000-00002F0D0000}"/>
    <cellStyle name="Currency 2 3 8 6 3" xfId="2930" xr:uid="{00000000-0005-0000-0000-0000300D0000}"/>
    <cellStyle name="Currency 2 3 9" xfId="99" xr:uid="{00000000-0005-0000-0000-0000310D0000}"/>
    <cellStyle name="Currency 2 3 9 2" xfId="199" xr:uid="{00000000-0005-0000-0000-0000320D0000}"/>
    <cellStyle name="Currency 2 3 9 2 2" xfId="410" xr:uid="{00000000-0005-0000-0000-0000330D0000}"/>
    <cellStyle name="Currency 2 3 9 2 2 2" xfId="826" xr:uid="{00000000-0005-0000-0000-0000340D0000}"/>
    <cellStyle name="Currency 2 3 9 2 2 2 2" xfId="2009" xr:uid="{00000000-0005-0000-0000-0000350D0000}"/>
    <cellStyle name="Currency 2 3 9 2 2 2 2 2" xfId="4471" xr:uid="{00000000-0005-0000-0000-0000360D0000}"/>
    <cellStyle name="Currency 2 3 9 2 2 2 2 3" xfId="3299" xr:uid="{00000000-0005-0000-0000-0000370D0000}"/>
    <cellStyle name="Currency 2 3 9 2 2 2 3" xfId="3835" xr:uid="{00000000-0005-0000-0000-0000380D0000}"/>
    <cellStyle name="Currency 2 3 9 2 2 2 4" xfId="2663" xr:uid="{00000000-0005-0000-0000-0000390D0000}"/>
    <cellStyle name="Currency 2 3 9 2 2 3" xfId="1173" xr:uid="{00000000-0005-0000-0000-00003A0D0000}"/>
    <cellStyle name="Currency 2 3 9 2 2 3 2" xfId="2340" xr:uid="{00000000-0005-0000-0000-00003B0D0000}"/>
    <cellStyle name="Currency 2 3 9 2 2 3 2 2" xfId="4687" xr:uid="{00000000-0005-0000-0000-00003C0D0000}"/>
    <cellStyle name="Currency 2 3 9 2 2 3 2 3" xfId="3515" xr:uid="{00000000-0005-0000-0000-00003D0D0000}"/>
    <cellStyle name="Currency 2 3 9 2 2 3 3" xfId="4051" xr:uid="{00000000-0005-0000-0000-00003E0D0000}"/>
    <cellStyle name="Currency 2 3 9 2 2 3 4" xfId="2879" xr:uid="{00000000-0005-0000-0000-00003F0D0000}"/>
    <cellStyle name="Currency 2 3 9 2 2 4" xfId="1594" xr:uid="{00000000-0005-0000-0000-0000400D0000}"/>
    <cellStyle name="Currency 2 3 9 2 2 4 2" xfId="4261" xr:uid="{00000000-0005-0000-0000-0000410D0000}"/>
    <cellStyle name="Currency 2 3 9 2 2 4 3" xfId="3089" xr:uid="{00000000-0005-0000-0000-0000420D0000}"/>
    <cellStyle name="Currency 2 3 9 2 2 5" xfId="3625" xr:uid="{00000000-0005-0000-0000-0000430D0000}"/>
    <cellStyle name="Currency 2 3 9 2 2 6" xfId="2453" xr:uid="{00000000-0005-0000-0000-0000440D0000}"/>
    <cellStyle name="Currency 2 3 9 2 3" xfId="620" xr:uid="{00000000-0005-0000-0000-0000450D0000}"/>
    <cellStyle name="Currency 2 3 9 2 3 2" xfId="1803" xr:uid="{00000000-0005-0000-0000-0000460D0000}"/>
    <cellStyle name="Currency 2 3 9 2 3 2 2" xfId="4367" xr:uid="{00000000-0005-0000-0000-0000470D0000}"/>
    <cellStyle name="Currency 2 3 9 2 3 2 3" xfId="3195" xr:uid="{00000000-0005-0000-0000-0000480D0000}"/>
    <cellStyle name="Currency 2 3 9 2 3 3" xfId="3731" xr:uid="{00000000-0005-0000-0000-0000490D0000}"/>
    <cellStyle name="Currency 2 3 9 2 3 4" xfId="2559" xr:uid="{00000000-0005-0000-0000-00004A0D0000}"/>
    <cellStyle name="Currency 2 3 9 2 4" xfId="1054" xr:uid="{00000000-0005-0000-0000-00004B0D0000}"/>
    <cellStyle name="Currency 2 3 9 2 4 2" xfId="2224" xr:uid="{00000000-0005-0000-0000-00004C0D0000}"/>
    <cellStyle name="Currency 2 3 9 2 4 2 2" xfId="4580" xr:uid="{00000000-0005-0000-0000-00004D0D0000}"/>
    <cellStyle name="Currency 2 3 9 2 4 2 3" xfId="3408" xr:uid="{00000000-0005-0000-0000-00004E0D0000}"/>
    <cellStyle name="Currency 2 3 9 2 4 3" xfId="3944" xr:uid="{00000000-0005-0000-0000-00004F0D0000}"/>
    <cellStyle name="Currency 2 3 9 2 4 4" xfId="2772" xr:uid="{00000000-0005-0000-0000-0000500D0000}"/>
    <cellStyle name="Currency 2 3 9 2 5" xfId="1388" xr:uid="{00000000-0005-0000-0000-0000510D0000}"/>
    <cellStyle name="Currency 2 3 9 2 5 2" xfId="4157" xr:uid="{00000000-0005-0000-0000-0000520D0000}"/>
    <cellStyle name="Currency 2 3 9 2 5 3" xfId="2985" xr:uid="{00000000-0005-0000-0000-0000530D0000}"/>
    <cellStyle name="Currency 2 3 9 3" xfId="310" xr:uid="{00000000-0005-0000-0000-0000540D0000}"/>
    <cellStyle name="Currency 2 3 9 3 2" xfId="726" xr:uid="{00000000-0005-0000-0000-0000550D0000}"/>
    <cellStyle name="Currency 2 3 9 3 2 2" xfId="1909" xr:uid="{00000000-0005-0000-0000-0000560D0000}"/>
    <cellStyle name="Currency 2 3 9 3 2 2 2" xfId="4421" xr:uid="{00000000-0005-0000-0000-0000570D0000}"/>
    <cellStyle name="Currency 2 3 9 3 2 2 3" xfId="3249" xr:uid="{00000000-0005-0000-0000-0000580D0000}"/>
    <cellStyle name="Currency 2 3 9 3 2 3" xfId="3785" xr:uid="{00000000-0005-0000-0000-0000590D0000}"/>
    <cellStyle name="Currency 2 3 9 3 2 4" xfId="2613" xr:uid="{00000000-0005-0000-0000-00005A0D0000}"/>
    <cellStyle name="Currency 2 3 9 3 3" xfId="1123" xr:uid="{00000000-0005-0000-0000-00005B0D0000}"/>
    <cellStyle name="Currency 2 3 9 3 3 2" xfId="2290" xr:uid="{00000000-0005-0000-0000-00005C0D0000}"/>
    <cellStyle name="Currency 2 3 9 3 3 2 2" xfId="4637" xr:uid="{00000000-0005-0000-0000-00005D0D0000}"/>
    <cellStyle name="Currency 2 3 9 3 3 2 3" xfId="3465" xr:uid="{00000000-0005-0000-0000-00005E0D0000}"/>
    <cellStyle name="Currency 2 3 9 3 3 3" xfId="4001" xr:uid="{00000000-0005-0000-0000-00005F0D0000}"/>
    <cellStyle name="Currency 2 3 9 3 3 4" xfId="2829" xr:uid="{00000000-0005-0000-0000-0000600D0000}"/>
    <cellStyle name="Currency 2 3 9 3 4" xfId="1494" xr:uid="{00000000-0005-0000-0000-0000610D0000}"/>
    <cellStyle name="Currency 2 3 9 3 4 2" xfId="4211" xr:uid="{00000000-0005-0000-0000-0000620D0000}"/>
    <cellStyle name="Currency 2 3 9 3 4 3" xfId="3039" xr:uid="{00000000-0005-0000-0000-0000630D0000}"/>
    <cellStyle name="Currency 2 3 9 3 5" xfId="3575" xr:uid="{00000000-0005-0000-0000-0000640D0000}"/>
    <cellStyle name="Currency 2 3 9 3 6" xfId="2403" xr:uid="{00000000-0005-0000-0000-0000650D0000}"/>
    <cellStyle name="Currency 2 3 9 4" xfId="520" xr:uid="{00000000-0005-0000-0000-0000660D0000}"/>
    <cellStyle name="Currency 2 3 9 4 2" xfId="1703" xr:uid="{00000000-0005-0000-0000-0000670D0000}"/>
    <cellStyle name="Currency 2 3 9 4 2 2" xfId="4317" xr:uid="{00000000-0005-0000-0000-0000680D0000}"/>
    <cellStyle name="Currency 2 3 9 4 2 3" xfId="3145" xr:uid="{00000000-0005-0000-0000-0000690D0000}"/>
    <cellStyle name="Currency 2 3 9 4 3" xfId="3681" xr:uid="{00000000-0005-0000-0000-00006A0D0000}"/>
    <cellStyle name="Currency 2 3 9 4 4" xfId="2509" xr:uid="{00000000-0005-0000-0000-00006B0D0000}"/>
    <cellStyle name="Currency 2 3 9 5" xfId="954" xr:uid="{00000000-0005-0000-0000-00006C0D0000}"/>
    <cellStyle name="Currency 2 3 9 5 2" xfId="2124" xr:uid="{00000000-0005-0000-0000-00006D0D0000}"/>
    <cellStyle name="Currency 2 3 9 5 2 2" xfId="4530" xr:uid="{00000000-0005-0000-0000-00006E0D0000}"/>
    <cellStyle name="Currency 2 3 9 5 2 3" xfId="3358" xr:uid="{00000000-0005-0000-0000-00006F0D0000}"/>
    <cellStyle name="Currency 2 3 9 5 3" xfId="3894" xr:uid="{00000000-0005-0000-0000-0000700D0000}"/>
    <cellStyle name="Currency 2 3 9 5 4" xfId="2722" xr:uid="{00000000-0005-0000-0000-0000710D0000}"/>
    <cellStyle name="Currency 2 3 9 6" xfId="1288" xr:uid="{00000000-0005-0000-0000-0000720D0000}"/>
    <cellStyle name="Currency 2 3 9 6 2" xfId="4107" xr:uid="{00000000-0005-0000-0000-0000730D0000}"/>
    <cellStyle name="Currency 2 3 9 6 3" xfId="2935" xr:uid="{00000000-0005-0000-0000-0000740D0000}"/>
    <cellStyle name="Currency 2 4" xfId="20" xr:uid="{00000000-0005-0000-0000-0000750D0000}"/>
    <cellStyle name="Currency 2 4 10" xfId="113" xr:uid="{00000000-0005-0000-0000-0000760D0000}"/>
    <cellStyle name="Currency 2 4 10 2" xfId="213" xr:uid="{00000000-0005-0000-0000-0000770D0000}"/>
    <cellStyle name="Currency 2 4 10 2 2" xfId="424" xr:uid="{00000000-0005-0000-0000-0000780D0000}"/>
    <cellStyle name="Currency 2 4 10 2 2 2" xfId="840" xr:uid="{00000000-0005-0000-0000-0000790D0000}"/>
    <cellStyle name="Currency 2 4 10 2 2 2 2" xfId="2023" xr:uid="{00000000-0005-0000-0000-00007A0D0000}"/>
    <cellStyle name="Currency 2 4 10 2 2 2 2 2" xfId="4478" xr:uid="{00000000-0005-0000-0000-00007B0D0000}"/>
    <cellStyle name="Currency 2 4 10 2 2 2 2 3" xfId="3306" xr:uid="{00000000-0005-0000-0000-00007C0D0000}"/>
    <cellStyle name="Currency 2 4 10 2 2 2 3" xfId="3842" xr:uid="{00000000-0005-0000-0000-00007D0D0000}"/>
    <cellStyle name="Currency 2 4 10 2 2 2 4" xfId="2670" xr:uid="{00000000-0005-0000-0000-00007E0D0000}"/>
    <cellStyle name="Currency 2 4 10 2 2 3" xfId="1180" xr:uid="{00000000-0005-0000-0000-00007F0D0000}"/>
    <cellStyle name="Currency 2 4 10 2 2 3 2" xfId="2347" xr:uid="{00000000-0005-0000-0000-0000800D0000}"/>
    <cellStyle name="Currency 2 4 10 2 2 3 2 2" xfId="4694" xr:uid="{00000000-0005-0000-0000-0000810D0000}"/>
    <cellStyle name="Currency 2 4 10 2 2 3 2 3" xfId="3522" xr:uid="{00000000-0005-0000-0000-0000820D0000}"/>
    <cellStyle name="Currency 2 4 10 2 2 3 3" xfId="4058" xr:uid="{00000000-0005-0000-0000-0000830D0000}"/>
    <cellStyle name="Currency 2 4 10 2 2 3 4" xfId="2886" xr:uid="{00000000-0005-0000-0000-0000840D0000}"/>
    <cellStyle name="Currency 2 4 10 2 2 4" xfId="1608" xr:uid="{00000000-0005-0000-0000-0000850D0000}"/>
    <cellStyle name="Currency 2 4 10 2 2 4 2" xfId="4268" xr:uid="{00000000-0005-0000-0000-0000860D0000}"/>
    <cellStyle name="Currency 2 4 10 2 2 4 3" xfId="3096" xr:uid="{00000000-0005-0000-0000-0000870D0000}"/>
    <cellStyle name="Currency 2 4 10 2 2 5" xfId="3632" xr:uid="{00000000-0005-0000-0000-0000880D0000}"/>
    <cellStyle name="Currency 2 4 10 2 2 6" xfId="2460" xr:uid="{00000000-0005-0000-0000-0000890D0000}"/>
    <cellStyle name="Currency 2 4 10 2 3" xfId="634" xr:uid="{00000000-0005-0000-0000-00008A0D0000}"/>
    <cellStyle name="Currency 2 4 10 2 3 2" xfId="1817" xr:uid="{00000000-0005-0000-0000-00008B0D0000}"/>
    <cellStyle name="Currency 2 4 10 2 3 2 2" xfId="4374" xr:uid="{00000000-0005-0000-0000-00008C0D0000}"/>
    <cellStyle name="Currency 2 4 10 2 3 2 3" xfId="3202" xr:uid="{00000000-0005-0000-0000-00008D0D0000}"/>
    <cellStyle name="Currency 2 4 10 2 3 3" xfId="3738" xr:uid="{00000000-0005-0000-0000-00008E0D0000}"/>
    <cellStyle name="Currency 2 4 10 2 3 4" xfId="2566" xr:uid="{00000000-0005-0000-0000-00008F0D0000}"/>
    <cellStyle name="Currency 2 4 10 2 4" xfId="1068" xr:uid="{00000000-0005-0000-0000-0000900D0000}"/>
    <cellStyle name="Currency 2 4 10 2 4 2" xfId="2238" xr:uid="{00000000-0005-0000-0000-0000910D0000}"/>
    <cellStyle name="Currency 2 4 10 2 4 2 2" xfId="4587" xr:uid="{00000000-0005-0000-0000-0000920D0000}"/>
    <cellStyle name="Currency 2 4 10 2 4 2 3" xfId="3415" xr:uid="{00000000-0005-0000-0000-0000930D0000}"/>
    <cellStyle name="Currency 2 4 10 2 4 3" xfId="3951" xr:uid="{00000000-0005-0000-0000-0000940D0000}"/>
    <cellStyle name="Currency 2 4 10 2 4 4" xfId="2779" xr:uid="{00000000-0005-0000-0000-0000950D0000}"/>
    <cellStyle name="Currency 2 4 10 2 5" xfId="1402" xr:uid="{00000000-0005-0000-0000-0000960D0000}"/>
    <cellStyle name="Currency 2 4 10 2 5 2" xfId="4164" xr:uid="{00000000-0005-0000-0000-0000970D0000}"/>
    <cellStyle name="Currency 2 4 10 2 5 3" xfId="2992" xr:uid="{00000000-0005-0000-0000-0000980D0000}"/>
    <cellStyle name="Currency 2 4 10 3" xfId="324" xr:uid="{00000000-0005-0000-0000-0000990D0000}"/>
    <cellStyle name="Currency 2 4 10 3 2" xfId="740" xr:uid="{00000000-0005-0000-0000-00009A0D0000}"/>
    <cellStyle name="Currency 2 4 10 3 2 2" xfId="1923" xr:uid="{00000000-0005-0000-0000-00009B0D0000}"/>
    <cellStyle name="Currency 2 4 10 3 2 2 2" xfId="4428" xr:uid="{00000000-0005-0000-0000-00009C0D0000}"/>
    <cellStyle name="Currency 2 4 10 3 2 2 3" xfId="3256" xr:uid="{00000000-0005-0000-0000-00009D0D0000}"/>
    <cellStyle name="Currency 2 4 10 3 2 3" xfId="3792" xr:uid="{00000000-0005-0000-0000-00009E0D0000}"/>
    <cellStyle name="Currency 2 4 10 3 2 4" xfId="2620" xr:uid="{00000000-0005-0000-0000-00009F0D0000}"/>
    <cellStyle name="Currency 2 4 10 3 3" xfId="1130" xr:uid="{00000000-0005-0000-0000-0000A00D0000}"/>
    <cellStyle name="Currency 2 4 10 3 3 2" xfId="2297" xr:uid="{00000000-0005-0000-0000-0000A10D0000}"/>
    <cellStyle name="Currency 2 4 10 3 3 2 2" xfId="4644" xr:uid="{00000000-0005-0000-0000-0000A20D0000}"/>
    <cellStyle name="Currency 2 4 10 3 3 2 3" xfId="3472" xr:uid="{00000000-0005-0000-0000-0000A30D0000}"/>
    <cellStyle name="Currency 2 4 10 3 3 3" xfId="4008" xr:uid="{00000000-0005-0000-0000-0000A40D0000}"/>
    <cellStyle name="Currency 2 4 10 3 3 4" xfId="2836" xr:uid="{00000000-0005-0000-0000-0000A50D0000}"/>
    <cellStyle name="Currency 2 4 10 3 4" xfId="1508" xr:uid="{00000000-0005-0000-0000-0000A60D0000}"/>
    <cellStyle name="Currency 2 4 10 3 4 2" xfId="4218" xr:uid="{00000000-0005-0000-0000-0000A70D0000}"/>
    <cellStyle name="Currency 2 4 10 3 4 3" xfId="3046" xr:uid="{00000000-0005-0000-0000-0000A80D0000}"/>
    <cellStyle name="Currency 2 4 10 3 5" xfId="3582" xr:uid="{00000000-0005-0000-0000-0000A90D0000}"/>
    <cellStyle name="Currency 2 4 10 3 6" xfId="2410" xr:uid="{00000000-0005-0000-0000-0000AA0D0000}"/>
    <cellStyle name="Currency 2 4 10 4" xfId="534" xr:uid="{00000000-0005-0000-0000-0000AB0D0000}"/>
    <cellStyle name="Currency 2 4 10 4 2" xfId="1717" xr:uid="{00000000-0005-0000-0000-0000AC0D0000}"/>
    <cellStyle name="Currency 2 4 10 4 2 2" xfId="4324" xr:uid="{00000000-0005-0000-0000-0000AD0D0000}"/>
    <cellStyle name="Currency 2 4 10 4 2 3" xfId="3152" xr:uid="{00000000-0005-0000-0000-0000AE0D0000}"/>
    <cellStyle name="Currency 2 4 10 4 3" xfId="3688" xr:uid="{00000000-0005-0000-0000-0000AF0D0000}"/>
    <cellStyle name="Currency 2 4 10 4 4" xfId="2516" xr:uid="{00000000-0005-0000-0000-0000B00D0000}"/>
    <cellStyle name="Currency 2 4 10 5" xfId="968" xr:uid="{00000000-0005-0000-0000-0000B10D0000}"/>
    <cellStyle name="Currency 2 4 10 5 2" xfId="2138" xr:uid="{00000000-0005-0000-0000-0000B20D0000}"/>
    <cellStyle name="Currency 2 4 10 5 2 2" xfId="4537" xr:uid="{00000000-0005-0000-0000-0000B30D0000}"/>
    <cellStyle name="Currency 2 4 10 5 2 3" xfId="3365" xr:uid="{00000000-0005-0000-0000-0000B40D0000}"/>
    <cellStyle name="Currency 2 4 10 5 3" xfId="3901" xr:uid="{00000000-0005-0000-0000-0000B50D0000}"/>
    <cellStyle name="Currency 2 4 10 5 4" xfId="2729" xr:uid="{00000000-0005-0000-0000-0000B60D0000}"/>
    <cellStyle name="Currency 2 4 10 6" xfId="1302" xr:uid="{00000000-0005-0000-0000-0000B70D0000}"/>
    <cellStyle name="Currency 2 4 10 6 2" xfId="4114" xr:uid="{00000000-0005-0000-0000-0000B80D0000}"/>
    <cellStyle name="Currency 2 4 10 6 3" xfId="2942" xr:uid="{00000000-0005-0000-0000-0000B90D0000}"/>
    <cellStyle name="Currency 2 4 11" xfId="123" xr:uid="{00000000-0005-0000-0000-0000BA0D0000}"/>
    <cellStyle name="Currency 2 4 11 2" xfId="334" xr:uid="{00000000-0005-0000-0000-0000BB0D0000}"/>
    <cellStyle name="Currency 2 4 11 2 2" xfId="750" xr:uid="{00000000-0005-0000-0000-0000BC0D0000}"/>
    <cellStyle name="Currency 2 4 11 2 2 2" xfId="1933" xr:uid="{00000000-0005-0000-0000-0000BD0D0000}"/>
    <cellStyle name="Currency 2 4 11 2 2 2 2" xfId="4433" xr:uid="{00000000-0005-0000-0000-0000BE0D0000}"/>
    <cellStyle name="Currency 2 4 11 2 2 2 3" xfId="3261" xr:uid="{00000000-0005-0000-0000-0000BF0D0000}"/>
    <cellStyle name="Currency 2 4 11 2 2 3" xfId="3797" xr:uid="{00000000-0005-0000-0000-0000C00D0000}"/>
    <cellStyle name="Currency 2 4 11 2 2 4" xfId="2625" xr:uid="{00000000-0005-0000-0000-0000C10D0000}"/>
    <cellStyle name="Currency 2 4 11 2 3" xfId="1135" xr:uid="{00000000-0005-0000-0000-0000C20D0000}"/>
    <cellStyle name="Currency 2 4 11 2 3 2" xfId="2302" xr:uid="{00000000-0005-0000-0000-0000C30D0000}"/>
    <cellStyle name="Currency 2 4 11 2 3 2 2" xfId="4649" xr:uid="{00000000-0005-0000-0000-0000C40D0000}"/>
    <cellStyle name="Currency 2 4 11 2 3 2 3" xfId="3477" xr:uid="{00000000-0005-0000-0000-0000C50D0000}"/>
    <cellStyle name="Currency 2 4 11 2 3 3" xfId="4013" xr:uid="{00000000-0005-0000-0000-0000C60D0000}"/>
    <cellStyle name="Currency 2 4 11 2 3 4" xfId="2841" xr:uid="{00000000-0005-0000-0000-0000C70D0000}"/>
    <cellStyle name="Currency 2 4 11 2 4" xfId="1518" xr:uid="{00000000-0005-0000-0000-0000C80D0000}"/>
    <cellStyle name="Currency 2 4 11 2 4 2" xfId="4223" xr:uid="{00000000-0005-0000-0000-0000C90D0000}"/>
    <cellStyle name="Currency 2 4 11 2 4 3" xfId="3051" xr:uid="{00000000-0005-0000-0000-0000CA0D0000}"/>
    <cellStyle name="Currency 2 4 11 2 5" xfId="3587" xr:uid="{00000000-0005-0000-0000-0000CB0D0000}"/>
    <cellStyle name="Currency 2 4 11 2 6" xfId="2415" xr:uid="{00000000-0005-0000-0000-0000CC0D0000}"/>
    <cellStyle name="Currency 2 4 11 3" xfId="544" xr:uid="{00000000-0005-0000-0000-0000CD0D0000}"/>
    <cellStyle name="Currency 2 4 11 3 2" xfId="1727" xr:uid="{00000000-0005-0000-0000-0000CE0D0000}"/>
    <cellStyle name="Currency 2 4 11 3 2 2" xfId="4329" xr:uid="{00000000-0005-0000-0000-0000CF0D0000}"/>
    <cellStyle name="Currency 2 4 11 3 2 3" xfId="3157" xr:uid="{00000000-0005-0000-0000-0000D00D0000}"/>
    <cellStyle name="Currency 2 4 11 3 3" xfId="3693" xr:uid="{00000000-0005-0000-0000-0000D10D0000}"/>
    <cellStyle name="Currency 2 4 11 3 4" xfId="2521" xr:uid="{00000000-0005-0000-0000-0000D20D0000}"/>
    <cellStyle name="Currency 2 4 11 4" xfId="978" xr:uid="{00000000-0005-0000-0000-0000D30D0000}"/>
    <cellStyle name="Currency 2 4 11 4 2" xfId="2148" xr:uid="{00000000-0005-0000-0000-0000D40D0000}"/>
    <cellStyle name="Currency 2 4 11 4 2 2" xfId="4542" xr:uid="{00000000-0005-0000-0000-0000D50D0000}"/>
    <cellStyle name="Currency 2 4 11 4 2 3" xfId="3370" xr:uid="{00000000-0005-0000-0000-0000D60D0000}"/>
    <cellStyle name="Currency 2 4 11 4 3" xfId="3906" xr:uid="{00000000-0005-0000-0000-0000D70D0000}"/>
    <cellStyle name="Currency 2 4 11 4 4" xfId="2734" xr:uid="{00000000-0005-0000-0000-0000D80D0000}"/>
    <cellStyle name="Currency 2 4 11 5" xfId="1312" xr:uid="{00000000-0005-0000-0000-0000D90D0000}"/>
    <cellStyle name="Currency 2 4 11 5 2" xfId="4119" xr:uid="{00000000-0005-0000-0000-0000DA0D0000}"/>
    <cellStyle name="Currency 2 4 11 5 3" xfId="2947" xr:uid="{00000000-0005-0000-0000-0000DB0D0000}"/>
    <cellStyle name="Currency 2 4 12" xfId="234" xr:uid="{00000000-0005-0000-0000-0000DC0D0000}"/>
    <cellStyle name="Currency 2 4 12 2" xfId="650" xr:uid="{00000000-0005-0000-0000-0000DD0D0000}"/>
    <cellStyle name="Currency 2 4 12 2 2" xfId="1833" xr:uid="{00000000-0005-0000-0000-0000DE0D0000}"/>
    <cellStyle name="Currency 2 4 12 2 2 2" xfId="4383" xr:uid="{00000000-0005-0000-0000-0000DF0D0000}"/>
    <cellStyle name="Currency 2 4 12 2 2 3" xfId="3211" xr:uid="{00000000-0005-0000-0000-0000E00D0000}"/>
    <cellStyle name="Currency 2 4 12 2 3" xfId="3747" xr:uid="{00000000-0005-0000-0000-0000E10D0000}"/>
    <cellStyle name="Currency 2 4 12 2 4" xfId="2575" xr:uid="{00000000-0005-0000-0000-0000E20D0000}"/>
    <cellStyle name="Currency 2 4 12 3" xfId="1085" xr:uid="{00000000-0005-0000-0000-0000E30D0000}"/>
    <cellStyle name="Currency 2 4 12 3 2" xfId="2252" xr:uid="{00000000-0005-0000-0000-0000E40D0000}"/>
    <cellStyle name="Currency 2 4 12 3 2 2" xfId="4599" xr:uid="{00000000-0005-0000-0000-0000E50D0000}"/>
    <cellStyle name="Currency 2 4 12 3 2 3" xfId="3427" xr:uid="{00000000-0005-0000-0000-0000E60D0000}"/>
    <cellStyle name="Currency 2 4 12 3 3" xfId="3963" xr:uid="{00000000-0005-0000-0000-0000E70D0000}"/>
    <cellStyle name="Currency 2 4 12 3 4" xfId="2791" xr:uid="{00000000-0005-0000-0000-0000E80D0000}"/>
    <cellStyle name="Currency 2 4 12 4" xfId="1418" xr:uid="{00000000-0005-0000-0000-0000E90D0000}"/>
    <cellStyle name="Currency 2 4 12 4 2" xfId="4173" xr:uid="{00000000-0005-0000-0000-0000EA0D0000}"/>
    <cellStyle name="Currency 2 4 12 4 3" xfId="3001" xr:uid="{00000000-0005-0000-0000-0000EB0D0000}"/>
    <cellStyle name="Currency 2 4 12 5" xfId="3537" xr:uid="{00000000-0005-0000-0000-0000EC0D0000}"/>
    <cellStyle name="Currency 2 4 12 6" xfId="2365" xr:uid="{00000000-0005-0000-0000-0000ED0D0000}"/>
    <cellStyle name="Currency 2 4 13" xfId="444" xr:uid="{00000000-0005-0000-0000-0000EE0D0000}"/>
    <cellStyle name="Currency 2 4 13 2" xfId="1627" xr:uid="{00000000-0005-0000-0000-0000EF0D0000}"/>
    <cellStyle name="Currency 2 4 13 2 2" xfId="4279" xr:uid="{00000000-0005-0000-0000-0000F00D0000}"/>
    <cellStyle name="Currency 2 4 13 2 3" xfId="3107" xr:uid="{00000000-0005-0000-0000-0000F10D0000}"/>
    <cellStyle name="Currency 2 4 13 3" xfId="3643" xr:uid="{00000000-0005-0000-0000-0000F20D0000}"/>
    <cellStyle name="Currency 2 4 13 4" xfId="2471" xr:uid="{00000000-0005-0000-0000-0000F30D0000}"/>
    <cellStyle name="Currency 2 4 14" xfId="876" xr:uid="{00000000-0005-0000-0000-0000F40D0000}"/>
    <cellStyle name="Currency 2 4 14 2" xfId="2048" xr:uid="{00000000-0005-0000-0000-0000F50D0000}"/>
    <cellStyle name="Currency 2 4 14 2 2" xfId="4492" xr:uid="{00000000-0005-0000-0000-0000F60D0000}"/>
    <cellStyle name="Currency 2 4 14 2 3" xfId="3320" xr:uid="{00000000-0005-0000-0000-0000F70D0000}"/>
    <cellStyle name="Currency 2 4 14 3" xfId="3856" xr:uid="{00000000-0005-0000-0000-0000F80D0000}"/>
    <cellStyle name="Currency 2 4 14 4" xfId="2684" xr:uid="{00000000-0005-0000-0000-0000F90D0000}"/>
    <cellStyle name="Currency 2 4 15" xfId="1212" xr:uid="{00000000-0005-0000-0000-0000FA0D0000}"/>
    <cellStyle name="Currency 2 4 15 2" xfId="4069" xr:uid="{00000000-0005-0000-0000-0000FB0D0000}"/>
    <cellStyle name="Currency 2 4 15 3" xfId="2897" xr:uid="{00000000-0005-0000-0000-0000FC0D0000}"/>
    <cellStyle name="Currency 2 4 2" xfId="33" xr:uid="{00000000-0005-0000-0000-0000FD0D0000}"/>
    <cellStyle name="Currency 2 4 2 2" xfId="133" xr:uid="{00000000-0005-0000-0000-0000FE0D0000}"/>
    <cellStyle name="Currency 2 4 2 2 2" xfId="344" xr:uid="{00000000-0005-0000-0000-0000FF0D0000}"/>
    <cellStyle name="Currency 2 4 2 2 2 2" xfId="760" xr:uid="{00000000-0005-0000-0000-0000000E0000}"/>
    <cellStyle name="Currency 2 4 2 2 2 2 2" xfId="1943" xr:uid="{00000000-0005-0000-0000-0000010E0000}"/>
    <cellStyle name="Currency 2 4 2 2 2 2 2 2" xfId="4438" xr:uid="{00000000-0005-0000-0000-0000020E0000}"/>
    <cellStyle name="Currency 2 4 2 2 2 2 2 3" xfId="3266" xr:uid="{00000000-0005-0000-0000-0000030E0000}"/>
    <cellStyle name="Currency 2 4 2 2 2 2 3" xfId="3802" xr:uid="{00000000-0005-0000-0000-0000040E0000}"/>
    <cellStyle name="Currency 2 4 2 2 2 2 4" xfId="2630" xr:uid="{00000000-0005-0000-0000-0000050E0000}"/>
    <cellStyle name="Currency 2 4 2 2 2 3" xfId="1140" xr:uid="{00000000-0005-0000-0000-0000060E0000}"/>
    <cellStyle name="Currency 2 4 2 2 2 3 2" xfId="2307" xr:uid="{00000000-0005-0000-0000-0000070E0000}"/>
    <cellStyle name="Currency 2 4 2 2 2 3 2 2" xfId="4654" xr:uid="{00000000-0005-0000-0000-0000080E0000}"/>
    <cellStyle name="Currency 2 4 2 2 2 3 2 3" xfId="3482" xr:uid="{00000000-0005-0000-0000-0000090E0000}"/>
    <cellStyle name="Currency 2 4 2 2 2 3 3" xfId="4018" xr:uid="{00000000-0005-0000-0000-00000A0E0000}"/>
    <cellStyle name="Currency 2 4 2 2 2 3 4" xfId="2846" xr:uid="{00000000-0005-0000-0000-00000B0E0000}"/>
    <cellStyle name="Currency 2 4 2 2 2 4" xfId="1528" xr:uid="{00000000-0005-0000-0000-00000C0E0000}"/>
    <cellStyle name="Currency 2 4 2 2 2 4 2" xfId="4228" xr:uid="{00000000-0005-0000-0000-00000D0E0000}"/>
    <cellStyle name="Currency 2 4 2 2 2 4 3" xfId="3056" xr:uid="{00000000-0005-0000-0000-00000E0E0000}"/>
    <cellStyle name="Currency 2 4 2 2 2 5" xfId="3592" xr:uid="{00000000-0005-0000-0000-00000F0E0000}"/>
    <cellStyle name="Currency 2 4 2 2 2 6" xfId="2420" xr:uid="{00000000-0005-0000-0000-0000100E0000}"/>
    <cellStyle name="Currency 2 4 2 2 3" xfId="554" xr:uid="{00000000-0005-0000-0000-0000110E0000}"/>
    <cellStyle name="Currency 2 4 2 2 3 2" xfId="1737" xr:uid="{00000000-0005-0000-0000-0000120E0000}"/>
    <cellStyle name="Currency 2 4 2 2 3 2 2" xfId="4334" xr:uid="{00000000-0005-0000-0000-0000130E0000}"/>
    <cellStyle name="Currency 2 4 2 2 3 2 3" xfId="3162" xr:uid="{00000000-0005-0000-0000-0000140E0000}"/>
    <cellStyle name="Currency 2 4 2 2 3 3" xfId="3698" xr:uid="{00000000-0005-0000-0000-0000150E0000}"/>
    <cellStyle name="Currency 2 4 2 2 3 4" xfId="2526" xr:uid="{00000000-0005-0000-0000-0000160E0000}"/>
    <cellStyle name="Currency 2 4 2 2 4" xfId="988" xr:uid="{00000000-0005-0000-0000-0000170E0000}"/>
    <cellStyle name="Currency 2 4 2 2 4 2" xfId="2158" xr:uid="{00000000-0005-0000-0000-0000180E0000}"/>
    <cellStyle name="Currency 2 4 2 2 4 2 2" xfId="4547" xr:uid="{00000000-0005-0000-0000-0000190E0000}"/>
    <cellStyle name="Currency 2 4 2 2 4 2 3" xfId="3375" xr:uid="{00000000-0005-0000-0000-00001A0E0000}"/>
    <cellStyle name="Currency 2 4 2 2 4 3" xfId="3911" xr:uid="{00000000-0005-0000-0000-00001B0E0000}"/>
    <cellStyle name="Currency 2 4 2 2 4 4" xfId="2739" xr:uid="{00000000-0005-0000-0000-00001C0E0000}"/>
    <cellStyle name="Currency 2 4 2 2 5" xfId="1322" xr:uid="{00000000-0005-0000-0000-00001D0E0000}"/>
    <cellStyle name="Currency 2 4 2 2 5 2" xfId="4124" xr:uid="{00000000-0005-0000-0000-00001E0E0000}"/>
    <cellStyle name="Currency 2 4 2 2 5 3" xfId="2952" xr:uid="{00000000-0005-0000-0000-00001F0E0000}"/>
    <cellStyle name="Currency 2 4 2 3" xfId="244" xr:uid="{00000000-0005-0000-0000-0000200E0000}"/>
    <cellStyle name="Currency 2 4 2 3 2" xfId="660" xr:uid="{00000000-0005-0000-0000-0000210E0000}"/>
    <cellStyle name="Currency 2 4 2 3 2 2" xfId="1843" xr:uid="{00000000-0005-0000-0000-0000220E0000}"/>
    <cellStyle name="Currency 2 4 2 3 2 2 2" xfId="4388" xr:uid="{00000000-0005-0000-0000-0000230E0000}"/>
    <cellStyle name="Currency 2 4 2 3 2 2 3" xfId="3216" xr:uid="{00000000-0005-0000-0000-0000240E0000}"/>
    <cellStyle name="Currency 2 4 2 3 2 3" xfId="3752" xr:uid="{00000000-0005-0000-0000-0000250E0000}"/>
    <cellStyle name="Currency 2 4 2 3 2 4" xfId="2580" xr:uid="{00000000-0005-0000-0000-0000260E0000}"/>
    <cellStyle name="Currency 2 4 2 3 3" xfId="1090" xr:uid="{00000000-0005-0000-0000-0000270E0000}"/>
    <cellStyle name="Currency 2 4 2 3 3 2" xfId="2257" xr:uid="{00000000-0005-0000-0000-0000280E0000}"/>
    <cellStyle name="Currency 2 4 2 3 3 2 2" xfId="4604" xr:uid="{00000000-0005-0000-0000-0000290E0000}"/>
    <cellStyle name="Currency 2 4 2 3 3 2 3" xfId="3432" xr:uid="{00000000-0005-0000-0000-00002A0E0000}"/>
    <cellStyle name="Currency 2 4 2 3 3 3" xfId="3968" xr:uid="{00000000-0005-0000-0000-00002B0E0000}"/>
    <cellStyle name="Currency 2 4 2 3 3 4" xfId="2796" xr:uid="{00000000-0005-0000-0000-00002C0E0000}"/>
    <cellStyle name="Currency 2 4 2 3 4" xfId="1428" xr:uid="{00000000-0005-0000-0000-00002D0E0000}"/>
    <cellStyle name="Currency 2 4 2 3 4 2" xfId="4178" xr:uid="{00000000-0005-0000-0000-00002E0E0000}"/>
    <cellStyle name="Currency 2 4 2 3 4 3" xfId="3006" xr:uid="{00000000-0005-0000-0000-00002F0E0000}"/>
    <cellStyle name="Currency 2 4 2 3 5" xfId="3542" xr:uid="{00000000-0005-0000-0000-0000300E0000}"/>
    <cellStyle name="Currency 2 4 2 3 6" xfId="2370" xr:uid="{00000000-0005-0000-0000-0000310E0000}"/>
    <cellStyle name="Currency 2 4 2 4" xfId="454" xr:uid="{00000000-0005-0000-0000-0000320E0000}"/>
    <cellStyle name="Currency 2 4 2 4 2" xfId="1637" xr:uid="{00000000-0005-0000-0000-0000330E0000}"/>
    <cellStyle name="Currency 2 4 2 4 2 2" xfId="4284" xr:uid="{00000000-0005-0000-0000-0000340E0000}"/>
    <cellStyle name="Currency 2 4 2 4 2 3" xfId="3112" xr:uid="{00000000-0005-0000-0000-0000350E0000}"/>
    <cellStyle name="Currency 2 4 2 4 3" xfId="3648" xr:uid="{00000000-0005-0000-0000-0000360E0000}"/>
    <cellStyle name="Currency 2 4 2 4 4" xfId="2476" xr:uid="{00000000-0005-0000-0000-0000370E0000}"/>
    <cellStyle name="Currency 2 4 2 5" xfId="888" xr:uid="{00000000-0005-0000-0000-0000380E0000}"/>
    <cellStyle name="Currency 2 4 2 5 2" xfId="2058" xr:uid="{00000000-0005-0000-0000-0000390E0000}"/>
    <cellStyle name="Currency 2 4 2 5 2 2" xfId="4497" xr:uid="{00000000-0005-0000-0000-00003A0E0000}"/>
    <cellStyle name="Currency 2 4 2 5 2 3" xfId="3325" xr:uid="{00000000-0005-0000-0000-00003B0E0000}"/>
    <cellStyle name="Currency 2 4 2 5 3" xfId="3861" xr:uid="{00000000-0005-0000-0000-00003C0E0000}"/>
    <cellStyle name="Currency 2 4 2 5 4" xfId="2689" xr:uid="{00000000-0005-0000-0000-00003D0E0000}"/>
    <cellStyle name="Currency 2 4 2 6" xfId="1222" xr:uid="{00000000-0005-0000-0000-00003E0E0000}"/>
    <cellStyle name="Currency 2 4 2 6 2" xfId="4074" xr:uid="{00000000-0005-0000-0000-00003F0E0000}"/>
    <cellStyle name="Currency 2 4 2 6 3" xfId="2902" xr:uid="{00000000-0005-0000-0000-0000400E0000}"/>
    <cellStyle name="Currency 2 4 3" xfId="43" xr:uid="{00000000-0005-0000-0000-0000410E0000}"/>
    <cellStyle name="Currency 2 4 3 2" xfId="143" xr:uid="{00000000-0005-0000-0000-0000420E0000}"/>
    <cellStyle name="Currency 2 4 3 2 2" xfId="354" xr:uid="{00000000-0005-0000-0000-0000430E0000}"/>
    <cellStyle name="Currency 2 4 3 2 2 2" xfId="770" xr:uid="{00000000-0005-0000-0000-0000440E0000}"/>
    <cellStyle name="Currency 2 4 3 2 2 2 2" xfId="1953" xr:uid="{00000000-0005-0000-0000-0000450E0000}"/>
    <cellStyle name="Currency 2 4 3 2 2 2 2 2" xfId="4443" xr:uid="{00000000-0005-0000-0000-0000460E0000}"/>
    <cellStyle name="Currency 2 4 3 2 2 2 2 3" xfId="3271" xr:uid="{00000000-0005-0000-0000-0000470E0000}"/>
    <cellStyle name="Currency 2 4 3 2 2 2 3" xfId="3807" xr:uid="{00000000-0005-0000-0000-0000480E0000}"/>
    <cellStyle name="Currency 2 4 3 2 2 2 4" xfId="2635" xr:uid="{00000000-0005-0000-0000-0000490E0000}"/>
    <cellStyle name="Currency 2 4 3 2 2 3" xfId="1145" xr:uid="{00000000-0005-0000-0000-00004A0E0000}"/>
    <cellStyle name="Currency 2 4 3 2 2 3 2" xfId="2312" xr:uid="{00000000-0005-0000-0000-00004B0E0000}"/>
    <cellStyle name="Currency 2 4 3 2 2 3 2 2" xfId="4659" xr:uid="{00000000-0005-0000-0000-00004C0E0000}"/>
    <cellStyle name="Currency 2 4 3 2 2 3 2 3" xfId="3487" xr:uid="{00000000-0005-0000-0000-00004D0E0000}"/>
    <cellStyle name="Currency 2 4 3 2 2 3 3" xfId="4023" xr:uid="{00000000-0005-0000-0000-00004E0E0000}"/>
    <cellStyle name="Currency 2 4 3 2 2 3 4" xfId="2851" xr:uid="{00000000-0005-0000-0000-00004F0E0000}"/>
    <cellStyle name="Currency 2 4 3 2 2 4" xfId="1538" xr:uid="{00000000-0005-0000-0000-0000500E0000}"/>
    <cellStyle name="Currency 2 4 3 2 2 4 2" xfId="4233" xr:uid="{00000000-0005-0000-0000-0000510E0000}"/>
    <cellStyle name="Currency 2 4 3 2 2 4 3" xfId="3061" xr:uid="{00000000-0005-0000-0000-0000520E0000}"/>
    <cellStyle name="Currency 2 4 3 2 2 5" xfId="3597" xr:uid="{00000000-0005-0000-0000-0000530E0000}"/>
    <cellStyle name="Currency 2 4 3 2 2 6" xfId="2425" xr:uid="{00000000-0005-0000-0000-0000540E0000}"/>
    <cellStyle name="Currency 2 4 3 2 3" xfId="564" xr:uid="{00000000-0005-0000-0000-0000550E0000}"/>
    <cellStyle name="Currency 2 4 3 2 3 2" xfId="1747" xr:uid="{00000000-0005-0000-0000-0000560E0000}"/>
    <cellStyle name="Currency 2 4 3 2 3 2 2" xfId="4339" xr:uid="{00000000-0005-0000-0000-0000570E0000}"/>
    <cellStyle name="Currency 2 4 3 2 3 2 3" xfId="3167" xr:uid="{00000000-0005-0000-0000-0000580E0000}"/>
    <cellStyle name="Currency 2 4 3 2 3 3" xfId="3703" xr:uid="{00000000-0005-0000-0000-0000590E0000}"/>
    <cellStyle name="Currency 2 4 3 2 3 4" xfId="2531" xr:uid="{00000000-0005-0000-0000-00005A0E0000}"/>
    <cellStyle name="Currency 2 4 3 2 4" xfId="998" xr:uid="{00000000-0005-0000-0000-00005B0E0000}"/>
    <cellStyle name="Currency 2 4 3 2 4 2" xfId="2168" xr:uid="{00000000-0005-0000-0000-00005C0E0000}"/>
    <cellStyle name="Currency 2 4 3 2 4 2 2" xfId="4552" xr:uid="{00000000-0005-0000-0000-00005D0E0000}"/>
    <cellStyle name="Currency 2 4 3 2 4 2 3" xfId="3380" xr:uid="{00000000-0005-0000-0000-00005E0E0000}"/>
    <cellStyle name="Currency 2 4 3 2 4 3" xfId="3916" xr:uid="{00000000-0005-0000-0000-00005F0E0000}"/>
    <cellStyle name="Currency 2 4 3 2 4 4" xfId="2744" xr:uid="{00000000-0005-0000-0000-0000600E0000}"/>
    <cellStyle name="Currency 2 4 3 2 5" xfId="1332" xr:uid="{00000000-0005-0000-0000-0000610E0000}"/>
    <cellStyle name="Currency 2 4 3 2 5 2" xfId="4129" xr:uid="{00000000-0005-0000-0000-0000620E0000}"/>
    <cellStyle name="Currency 2 4 3 2 5 3" xfId="2957" xr:uid="{00000000-0005-0000-0000-0000630E0000}"/>
    <cellStyle name="Currency 2 4 3 3" xfId="254" xr:uid="{00000000-0005-0000-0000-0000640E0000}"/>
    <cellStyle name="Currency 2 4 3 3 2" xfId="670" xr:uid="{00000000-0005-0000-0000-0000650E0000}"/>
    <cellStyle name="Currency 2 4 3 3 2 2" xfId="1853" xr:uid="{00000000-0005-0000-0000-0000660E0000}"/>
    <cellStyle name="Currency 2 4 3 3 2 2 2" xfId="4393" xr:uid="{00000000-0005-0000-0000-0000670E0000}"/>
    <cellStyle name="Currency 2 4 3 3 2 2 3" xfId="3221" xr:uid="{00000000-0005-0000-0000-0000680E0000}"/>
    <cellStyle name="Currency 2 4 3 3 2 3" xfId="3757" xr:uid="{00000000-0005-0000-0000-0000690E0000}"/>
    <cellStyle name="Currency 2 4 3 3 2 4" xfId="2585" xr:uid="{00000000-0005-0000-0000-00006A0E0000}"/>
    <cellStyle name="Currency 2 4 3 3 3" xfId="1095" xr:uid="{00000000-0005-0000-0000-00006B0E0000}"/>
    <cellStyle name="Currency 2 4 3 3 3 2" xfId="2262" xr:uid="{00000000-0005-0000-0000-00006C0E0000}"/>
    <cellStyle name="Currency 2 4 3 3 3 2 2" xfId="4609" xr:uid="{00000000-0005-0000-0000-00006D0E0000}"/>
    <cellStyle name="Currency 2 4 3 3 3 2 3" xfId="3437" xr:uid="{00000000-0005-0000-0000-00006E0E0000}"/>
    <cellStyle name="Currency 2 4 3 3 3 3" xfId="3973" xr:uid="{00000000-0005-0000-0000-00006F0E0000}"/>
    <cellStyle name="Currency 2 4 3 3 3 4" xfId="2801" xr:uid="{00000000-0005-0000-0000-0000700E0000}"/>
    <cellStyle name="Currency 2 4 3 3 4" xfId="1438" xr:uid="{00000000-0005-0000-0000-0000710E0000}"/>
    <cellStyle name="Currency 2 4 3 3 4 2" xfId="4183" xr:uid="{00000000-0005-0000-0000-0000720E0000}"/>
    <cellStyle name="Currency 2 4 3 3 4 3" xfId="3011" xr:uid="{00000000-0005-0000-0000-0000730E0000}"/>
    <cellStyle name="Currency 2 4 3 3 5" xfId="3547" xr:uid="{00000000-0005-0000-0000-0000740E0000}"/>
    <cellStyle name="Currency 2 4 3 3 6" xfId="2375" xr:uid="{00000000-0005-0000-0000-0000750E0000}"/>
    <cellStyle name="Currency 2 4 3 4" xfId="464" xr:uid="{00000000-0005-0000-0000-0000760E0000}"/>
    <cellStyle name="Currency 2 4 3 4 2" xfId="1647" xr:uid="{00000000-0005-0000-0000-0000770E0000}"/>
    <cellStyle name="Currency 2 4 3 4 2 2" xfId="4289" xr:uid="{00000000-0005-0000-0000-0000780E0000}"/>
    <cellStyle name="Currency 2 4 3 4 2 3" xfId="3117" xr:uid="{00000000-0005-0000-0000-0000790E0000}"/>
    <cellStyle name="Currency 2 4 3 4 3" xfId="3653" xr:uid="{00000000-0005-0000-0000-00007A0E0000}"/>
    <cellStyle name="Currency 2 4 3 4 4" xfId="2481" xr:uid="{00000000-0005-0000-0000-00007B0E0000}"/>
    <cellStyle name="Currency 2 4 3 5" xfId="898" xr:uid="{00000000-0005-0000-0000-00007C0E0000}"/>
    <cellStyle name="Currency 2 4 3 5 2" xfId="2068" xr:uid="{00000000-0005-0000-0000-00007D0E0000}"/>
    <cellStyle name="Currency 2 4 3 5 2 2" xfId="4502" xr:uid="{00000000-0005-0000-0000-00007E0E0000}"/>
    <cellStyle name="Currency 2 4 3 5 2 3" xfId="3330" xr:uid="{00000000-0005-0000-0000-00007F0E0000}"/>
    <cellStyle name="Currency 2 4 3 5 3" xfId="3866" xr:uid="{00000000-0005-0000-0000-0000800E0000}"/>
    <cellStyle name="Currency 2 4 3 5 4" xfId="2694" xr:uid="{00000000-0005-0000-0000-0000810E0000}"/>
    <cellStyle name="Currency 2 4 3 6" xfId="1232" xr:uid="{00000000-0005-0000-0000-0000820E0000}"/>
    <cellStyle name="Currency 2 4 3 6 2" xfId="4079" xr:uid="{00000000-0005-0000-0000-0000830E0000}"/>
    <cellStyle name="Currency 2 4 3 6 3" xfId="2907" xr:uid="{00000000-0005-0000-0000-0000840E0000}"/>
    <cellStyle name="Currency 2 4 4" xfId="53" xr:uid="{00000000-0005-0000-0000-0000850E0000}"/>
    <cellStyle name="Currency 2 4 4 2" xfId="153" xr:uid="{00000000-0005-0000-0000-0000860E0000}"/>
    <cellStyle name="Currency 2 4 4 2 2" xfId="364" xr:uid="{00000000-0005-0000-0000-0000870E0000}"/>
    <cellStyle name="Currency 2 4 4 2 2 2" xfId="780" xr:uid="{00000000-0005-0000-0000-0000880E0000}"/>
    <cellStyle name="Currency 2 4 4 2 2 2 2" xfId="1963" xr:uid="{00000000-0005-0000-0000-0000890E0000}"/>
    <cellStyle name="Currency 2 4 4 2 2 2 2 2" xfId="4448" xr:uid="{00000000-0005-0000-0000-00008A0E0000}"/>
    <cellStyle name="Currency 2 4 4 2 2 2 2 3" xfId="3276" xr:uid="{00000000-0005-0000-0000-00008B0E0000}"/>
    <cellStyle name="Currency 2 4 4 2 2 2 3" xfId="3812" xr:uid="{00000000-0005-0000-0000-00008C0E0000}"/>
    <cellStyle name="Currency 2 4 4 2 2 2 4" xfId="2640" xr:uid="{00000000-0005-0000-0000-00008D0E0000}"/>
    <cellStyle name="Currency 2 4 4 2 2 3" xfId="1150" xr:uid="{00000000-0005-0000-0000-00008E0E0000}"/>
    <cellStyle name="Currency 2 4 4 2 2 3 2" xfId="2317" xr:uid="{00000000-0005-0000-0000-00008F0E0000}"/>
    <cellStyle name="Currency 2 4 4 2 2 3 2 2" xfId="4664" xr:uid="{00000000-0005-0000-0000-0000900E0000}"/>
    <cellStyle name="Currency 2 4 4 2 2 3 2 3" xfId="3492" xr:uid="{00000000-0005-0000-0000-0000910E0000}"/>
    <cellStyle name="Currency 2 4 4 2 2 3 3" xfId="4028" xr:uid="{00000000-0005-0000-0000-0000920E0000}"/>
    <cellStyle name="Currency 2 4 4 2 2 3 4" xfId="2856" xr:uid="{00000000-0005-0000-0000-0000930E0000}"/>
    <cellStyle name="Currency 2 4 4 2 2 4" xfId="1548" xr:uid="{00000000-0005-0000-0000-0000940E0000}"/>
    <cellStyle name="Currency 2 4 4 2 2 4 2" xfId="4238" xr:uid="{00000000-0005-0000-0000-0000950E0000}"/>
    <cellStyle name="Currency 2 4 4 2 2 4 3" xfId="3066" xr:uid="{00000000-0005-0000-0000-0000960E0000}"/>
    <cellStyle name="Currency 2 4 4 2 2 5" xfId="3602" xr:uid="{00000000-0005-0000-0000-0000970E0000}"/>
    <cellStyle name="Currency 2 4 4 2 2 6" xfId="2430" xr:uid="{00000000-0005-0000-0000-0000980E0000}"/>
    <cellStyle name="Currency 2 4 4 2 3" xfId="574" xr:uid="{00000000-0005-0000-0000-0000990E0000}"/>
    <cellStyle name="Currency 2 4 4 2 3 2" xfId="1757" xr:uid="{00000000-0005-0000-0000-00009A0E0000}"/>
    <cellStyle name="Currency 2 4 4 2 3 2 2" xfId="4344" xr:uid="{00000000-0005-0000-0000-00009B0E0000}"/>
    <cellStyle name="Currency 2 4 4 2 3 2 3" xfId="3172" xr:uid="{00000000-0005-0000-0000-00009C0E0000}"/>
    <cellStyle name="Currency 2 4 4 2 3 3" xfId="3708" xr:uid="{00000000-0005-0000-0000-00009D0E0000}"/>
    <cellStyle name="Currency 2 4 4 2 3 4" xfId="2536" xr:uid="{00000000-0005-0000-0000-00009E0E0000}"/>
    <cellStyle name="Currency 2 4 4 2 4" xfId="1008" xr:uid="{00000000-0005-0000-0000-00009F0E0000}"/>
    <cellStyle name="Currency 2 4 4 2 4 2" xfId="2178" xr:uid="{00000000-0005-0000-0000-0000A00E0000}"/>
    <cellStyle name="Currency 2 4 4 2 4 2 2" xfId="4557" xr:uid="{00000000-0005-0000-0000-0000A10E0000}"/>
    <cellStyle name="Currency 2 4 4 2 4 2 3" xfId="3385" xr:uid="{00000000-0005-0000-0000-0000A20E0000}"/>
    <cellStyle name="Currency 2 4 4 2 4 3" xfId="3921" xr:uid="{00000000-0005-0000-0000-0000A30E0000}"/>
    <cellStyle name="Currency 2 4 4 2 4 4" xfId="2749" xr:uid="{00000000-0005-0000-0000-0000A40E0000}"/>
    <cellStyle name="Currency 2 4 4 2 5" xfId="1342" xr:uid="{00000000-0005-0000-0000-0000A50E0000}"/>
    <cellStyle name="Currency 2 4 4 2 5 2" xfId="4134" xr:uid="{00000000-0005-0000-0000-0000A60E0000}"/>
    <cellStyle name="Currency 2 4 4 2 5 3" xfId="2962" xr:uid="{00000000-0005-0000-0000-0000A70E0000}"/>
    <cellStyle name="Currency 2 4 4 3" xfId="264" xr:uid="{00000000-0005-0000-0000-0000A80E0000}"/>
    <cellStyle name="Currency 2 4 4 3 2" xfId="680" xr:uid="{00000000-0005-0000-0000-0000A90E0000}"/>
    <cellStyle name="Currency 2 4 4 3 2 2" xfId="1863" xr:uid="{00000000-0005-0000-0000-0000AA0E0000}"/>
    <cellStyle name="Currency 2 4 4 3 2 2 2" xfId="4398" xr:uid="{00000000-0005-0000-0000-0000AB0E0000}"/>
    <cellStyle name="Currency 2 4 4 3 2 2 3" xfId="3226" xr:uid="{00000000-0005-0000-0000-0000AC0E0000}"/>
    <cellStyle name="Currency 2 4 4 3 2 3" xfId="3762" xr:uid="{00000000-0005-0000-0000-0000AD0E0000}"/>
    <cellStyle name="Currency 2 4 4 3 2 4" xfId="2590" xr:uid="{00000000-0005-0000-0000-0000AE0E0000}"/>
    <cellStyle name="Currency 2 4 4 3 3" xfId="1100" xr:uid="{00000000-0005-0000-0000-0000AF0E0000}"/>
    <cellStyle name="Currency 2 4 4 3 3 2" xfId="2267" xr:uid="{00000000-0005-0000-0000-0000B00E0000}"/>
    <cellStyle name="Currency 2 4 4 3 3 2 2" xfId="4614" xr:uid="{00000000-0005-0000-0000-0000B10E0000}"/>
    <cellStyle name="Currency 2 4 4 3 3 2 3" xfId="3442" xr:uid="{00000000-0005-0000-0000-0000B20E0000}"/>
    <cellStyle name="Currency 2 4 4 3 3 3" xfId="3978" xr:uid="{00000000-0005-0000-0000-0000B30E0000}"/>
    <cellStyle name="Currency 2 4 4 3 3 4" xfId="2806" xr:uid="{00000000-0005-0000-0000-0000B40E0000}"/>
    <cellStyle name="Currency 2 4 4 3 4" xfId="1448" xr:uid="{00000000-0005-0000-0000-0000B50E0000}"/>
    <cellStyle name="Currency 2 4 4 3 4 2" xfId="4188" xr:uid="{00000000-0005-0000-0000-0000B60E0000}"/>
    <cellStyle name="Currency 2 4 4 3 4 3" xfId="3016" xr:uid="{00000000-0005-0000-0000-0000B70E0000}"/>
    <cellStyle name="Currency 2 4 4 3 5" xfId="3552" xr:uid="{00000000-0005-0000-0000-0000B80E0000}"/>
    <cellStyle name="Currency 2 4 4 3 6" xfId="2380" xr:uid="{00000000-0005-0000-0000-0000B90E0000}"/>
    <cellStyle name="Currency 2 4 4 4" xfId="474" xr:uid="{00000000-0005-0000-0000-0000BA0E0000}"/>
    <cellStyle name="Currency 2 4 4 4 2" xfId="1657" xr:uid="{00000000-0005-0000-0000-0000BB0E0000}"/>
    <cellStyle name="Currency 2 4 4 4 2 2" xfId="4294" xr:uid="{00000000-0005-0000-0000-0000BC0E0000}"/>
    <cellStyle name="Currency 2 4 4 4 2 3" xfId="3122" xr:uid="{00000000-0005-0000-0000-0000BD0E0000}"/>
    <cellStyle name="Currency 2 4 4 4 3" xfId="3658" xr:uid="{00000000-0005-0000-0000-0000BE0E0000}"/>
    <cellStyle name="Currency 2 4 4 4 4" xfId="2486" xr:uid="{00000000-0005-0000-0000-0000BF0E0000}"/>
    <cellStyle name="Currency 2 4 4 5" xfId="908" xr:uid="{00000000-0005-0000-0000-0000C00E0000}"/>
    <cellStyle name="Currency 2 4 4 5 2" xfId="2078" xr:uid="{00000000-0005-0000-0000-0000C10E0000}"/>
    <cellStyle name="Currency 2 4 4 5 2 2" xfId="4507" xr:uid="{00000000-0005-0000-0000-0000C20E0000}"/>
    <cellStyle name="Currency 2 4 4 5 2 3" xfId="3335" xr:uid="{00000000-0005-0000-0000-0000C30E0000}"/>
    <cellStyle name="Currency 2 4 4 5 3" xfId="3871" xr:uid="{00000000-0005-0000-0000-0000C40E0000}"/>
    <cellStyle name="Currency 2 4 4 5 4" xfId="2699" xr:uid="{00000000-0005-0000-0000-0000C50E0000}"/>
    <cellStyle name="Currency 2 4 4 6" xfId="1242" xr:uid="{00000000-0005-0000-0000-0000C60E0000}"/>
    <cellStyle name="Currency 2 4 4 6 2" xfId="4084" xr:uid="{00000000-0005-0000-0000-0000C70E0000}"/>
    <cellStyle name="Currency 2 4 4 6 3" xfId="2912" xr:uid="{00000000-0005-0000-0000-0000C80E0000}"/>
    <cellStyle name="Currency 2 4 5" xfId="63" xr:uid="{00000000-0005-0000-0000-0000C90E0000}"/>
    <cellStyle name="Currency 2 4 5 2" xfId="163" xr:uid="{00000000-0005-0000-0000-0000CA0E0000}"/>
    <cellStyle name="Currency 2 4 5 2 2" xfId="374" xr:uid="{00000000-0005-0000-0000-0000CB0E0000}"/>
    <cellStyle name="Currency 2 4 5 2 2 2" xfId="790" xr:uid="{00000000-0005-0000-0000-0000CC0E0000}"/>
    <cellStyle name="Currency 2 4 5 2 2 2 2" xfId="1973" xr:uid="{00000000-0005-0000-0000-0000CD0E0000}"/>
    <cellStyle name="Currency 2 4 5 2 2 2 2 2" xfId="4453" xr:uid="{00000000-0005-0000-0000-0000CE0E0000}"/>
    <cellStyle name="Currency 2 4 5 2 2 2 2 3" xfId="3281" xr:uid="{00000000-0005-0000-0000-0000CF0E0000}"/>
    <cellStyle name="Currency 2 4 5 2 2 2 3" xfId="3817" xr:uid="{00000000-0005-0000-0000-0000D00E0000}"/>
    <cellStyle name="Currency 2 4 5 2 2 2 4" xfId="2645" xr:uid="{00000000-0005-0000-0000-0000D10E0000}"/>
    <cellStyle name="Currency 2 4 5 2 2 3" xfId="1155" xr:uid="{00000000-0005-0000-0000-0000D20E0000}"/>
    <cellStyle name="Currency 2 4 5 2 2 3 2" xfId="2322" xr:uid="{00000000-0005-0000-0000-0000D30E0000}"/>
    <cellStyle name="Currency 2 4 5 2 2 3 2 2" xfId="4669" xr:uid="{00000000-0005-0000-0000-0000D40E0000}"/>
    <cellStyle name="Currency 2 4 5 2 2 3 2 3" xfId="3497" xr:uid="{00000000-0005-0000-0000-0000D50E0000}"/>
    <cellStyle name="Currency 2 4 5 2 2 3 3" xfId="4033" xr:uid="{00000000-0005-0000-0000-0000D60E0000}"/>
    <cellStyle name="Currency 2 4 5 2 2 3 4" xfId="2861" xr:uid="{00000000-0005-0000-0000-0000D70E0000}"/>
    <cellStyle name="Currency 2 4 5 2 2 4" xfId="1558" xr:uid="{00000000-0005-0000-0000-0000D80E0000}"/>
    <cellStyle name="Currency 2 4 5 2 2 4 2" xfId="4243" xr:uid="{00000000-0005-0000-0000-0000D90E0000}"/>
    <cellStyle name="Currency 2 4 5 2 2 4 3" xfId="3071" xr:uid="{00000000-0005-0000-0000-0000DA0E0000}"/>
    <cellStyle name="Currency 2 4 5 2 2 5" xfId="3607" xr:uid="{00000000-0005-0000-0000-0000DB0E0000}"/>
    <cellStyle name="Currency 2 4 5 2 2 6" xfId="2435" xr:uid="{00000000-0005-0000-0000-0000DC0E0000}"/>
    <cellStyle name="Currency 2 4 5 2 3" xfId="584" xr:uid="{00000000-0005-0000-0000-0000DD0E0000}"/>
    <cellStyle name="Currency 2 4 5 2 3 2" xfId="1767" xr:uid="{00000000-0005-0000-0000-0000DE0E0000}"/>
    <cellStyle name="Currency 2 4 5 2 3 2 2" xfId="4349" xr:uid="{00000000-0005-0000-0000-0000DF0E0000}"/>
    <cellStyle name="Currency 2 4 5 2 3 2 3" xfId="3177" xr:uid="{00000000-0005-0000-0000-0000E00E0000}"/>
    <cellStyle name="Currency 2 4 5 2 3 3" xfId="3713" xr:uid="{00000000-0005-0000-0000-0000E10E0000}"/>
    <cellStyle name="Currency 2 4 5 2 3 4" xfId="2541" xr:uid="{00000000-0005-0000-0000-0000E20E0000}"/>
    <cellStyle name="Currency 2 4 5 2 4" xfId="1018" xr:uid="{00000000-0005-0000-0000-0000E30E0000}"/>
    <cellStyle name="Currency 2 4 5 2 4 2" xfId="2188" xr:uid="{00000000-0005-0000-0000-0000E40E0000}"/>
    <cellStyle name="Currency 2 4 5 2 4 2 2" xfId="4562" xr:uid="{00000000-0005-0000-0000-0000E50E0000}"/>
    <cellStyle name="Currency 2 4 5 2 4 2 3" xfId="3390" xr:uid="{00000000-0005-0000-0000-0000E60E0000}"/>
    <cellStyle name="Currency 2 4 5 2 4 3" xfId="3926" xr:uid="{00000000-0005-0000-0000-0000E70E0000}"/>
    <cellStyle name="Currency 2 4 5 2 4 4" xfId="2754" xr:uid="{00000000-0005-0000-0000-0000E80E0000}"/>
    <cellStyle name="Currency 2 4 5 2 5" xfId="1352" xr:uid="{00000000-0005-0000-0000-0000E90E0000}"/>
    <cellStyle name="Currency 2 4 5 2 5 2" xfId="4139" xr:uid="{00000000-0005-0000-0000-0000EA0E0000}"/>
    <cellStyle name="Currency 2 4 5 2 5 3" xfId="2967" xr:uid="{00000000-0005-0000-0000-0000EB0E0000}"/>
    <cellStyle name="Currency 2 4 5 3" xfId="274" xr:uid="{00000000-0005-0000-0000-0000EC0E0000}"/>
    <cellStyle name="Currency 2 4 5 3 2" xfId="690" xr:uid="{00000000-0005-0000-0000-0000ED0E0000}"/>
    <cellStyle name="Currency 2 4 5 3 2 2" xfId="1873" xr:uid="{00000000-0005-0000-0000-0000EE0E0000}"/>
    <cellStyle name="Currency 2 4 5 3 2 2 2" xfId="4403" xr:uid="{00000000-0005-0000-0000-0000EF0E0000}"/>
    <cellStyle name="Currency 2 4 5 3 2 2 3" xfId="3231" xr:uid="{00000000-0005-0000-0000-0000F00E0000}"/>
    <cellStyle name="Currency 2 4 5 3 2 3" xfId="3767" xr:uid="{00000000-0005-0000-0000-0000F10E0000}"/>
    <cellStyle name="Currency 2 4 5 3 2 4" xfId="2595" xr:uid="{00000000-0005-0000-0000-0000F20E0000}"/>
    <cellStyle name="Currency 2 4 5 3 3" xfId="1105" xr:uid="{00000000-0005-0000-0000-0000F30E0000}"/>
    <cellStyle name="Currency 2 4 5 3 3 2" xfId="2272" xr:uid="{00000000-0005-0000-0000-0000F40E0000}"/>
    <cellStyle name="Currency 2 4 5 3 3 2 2" xfId="4619" xr:uid="{00000000-0005-0000-0000-0000F50E0000}"/>
    <cellStyle name="Currency 2 4 5 3 3 2 3" xfId="3447" xr:uid="{00000000-0005-0000-0000-0000F60E0000}"/>
    <cellStyle name="Currency 2 4 5 3 3 3" xfId="3983" xr:uid="{00000000-0005-0000-0000-0000F70E0000}"/>
    <cellStyle name="Currency 2 4 5 3 3 4" xfId="2811" xr:uid="{00000000-0005-0000-0000-0000F80E0000}"/>
    <cellStyle name="Currency 2 4 5 3 4" xfId="1458" xr:uid="{00000000-0005-0000-0000-0000F90E0000}"/>
    <cellStyle name="Currency 2 4 5 3 4 2" xfId="4193" xr:uid="{00000000-0005-0000-0000-0000FA0E0000}"/>
    <cellStyle name="Currency 2 4 5 3 4 3" xfId="3021" xr:uid="{00000000-0005-0000-0000-0000FB0E0000}"/>
    <cellStyle name="Currency 2 4 5 3 5" xfId="3557" xr:uid="{00000000-0005-0000-0000-0000FC0E0000}"/>
    <cellStyle name="Currency 2 4 5 3 6" xfId="2385" xr:uid="{00000000-0005-0000-0000-0000FD0E0000}"/>
    <cellStyle name="Currency 2 4 5 4" xfId="484" xr:uid="{00000000-0005-0000-0000-0000FE0E0000}"/>
    <cellStyle name="Currency 2 4 5 4 2" xfId="1667" xr:uid="{00000000-0005-0000-0000-0000FF0E0000}"/>
    <cellStyle name="Currency 2 4 5 4 2 2" xfId="4299" xr:uid="{00000000-0005-0000-0000-0000000F0000}"/>
    <cellStyle name="Currency 2 4 5 4 2 3" xfId="3127" xr:uid="{00000000-0005-0000-0000-0000010F0000}"/>
    <cellStyle name="Currency 2 4 5 4 3" xfId="3663" xr:uid="{00000000-0005-0000-0000-0000020F0000}"/>
    <cellStyle name="Currency 2 4 5 4 4" xfId="2491" xr:uid="{00000000-0005-0000-0000-0000030F0000}"/>
    <cellStyle name="Currency 2 4 5 5" xfId="918" xr:uid="{00000000-0005-0000-0000-0000040F0000}"/>
    <cellStyle name="Currency 2 4 5 5 2" xfId="2088" xr:uid="{00000000-0005-0000-0000-0000050F0000}"/>
    <cellStyle name="Currency 2 4 5 5 2 2" xfId="4512" xr:uid="{00000000-0005-0000-0000-0000060F0000}"/>
    <cellStyle name="Currency 2 4 5 5 2 3" xfId="3340" xr:uid="{00000000-0005-0000-0000-0000070F0000}"/>
    <cellStyle name="Currency 2 4 5 5 3" xfId="3876" xr:uid="{00000000-0005-0000-0000-0000080F0000}"/>
    <cellStyle name="Currency 2 4 5 5 4" xfId="2704" xr:uid="{00000000-0005-0000-0000-0000090F0000}"/>
    <cellStyle name="Currency 2 4 5 6" xfId="1252" xr:uid="{00000000-0005-0000-0000-00000A0F0000}"/>
    <cellStyle name="Currency 2 4 5 6 2" xfId="4089" xr:uid="{00000000-0005-0000-0000-00000B0F0000}"/>
    <cellStyle name="Currency 2 4 5 6 3" xfId="2917" xr:uid="{00000000-0005-0000-0000-00000C0F0000}"/>
    <cellStyle name="Currency 2 4 6" xfId="73" xr:uid="{00000000-0005-0000-0000-00000D0F0000}"/>
    <cellStyle name="Currency 2 4 6 2" xfId="173" xr:uid="{00000000-0005-0000-0000-00000E0F0000}"/>
    <cellStyle name="Currency 2 4 6 2 2" xfId="384" xr:uid="{00000000-0005-0000-0000-00000F0F0000}"/>
    <cellStyle name="Currency 2 4 6 2 2 2" xfId="800" xr:uid="{00000000-0005-0000-0000-0000100F0000}"/>
    <cellStyle name="Currency 2 4 6 2 2 2 2" xfId="1983" xr:uid="{00000000-0005-0000-0000-0000110F0000}"/>
    <cellStyle name="Currency 2 4 6 2 2 2 2 2" xfId="4458" xr:uid="{00000000-0005-0000-0000-0000120F0000}"/>
    <cellStyle name="Currency 2 4 6 2 2 2 2 3" xfId="3286" xr:uid="{00000000-0005-0000-0000-0000130F0000}"/>
    <cellStyle name="Currency 2 4 6 2 2 2 3" xfId="3822" xr:uid="{00000000-0005-0000-0000-0000140F0000}"/>
    <cellStyle name="Currency 2 4 6 2 2 2 4" xfId="2650" xr:uid="{00000000-0005-0000-0000-0000150F0000}"/>
    <cellStyle name="Currency 2 4 6 2 2 3" xfId="1160" xr:uid="{00000000-0005-0000-0000-0000160F0000}"/>
    <cellStyle name="Currency 2 4 6 2 2 3 2" xfId="2327" xr:uid="{00000000-0005-0000-0000-0000170F0000}"/>
    <cellStyle name="Currency 2 4 6 2 2 3 2 2" xfId="4674" xr:uid="{00000000-0005-0000-0000-0000180F0000}"/>
    <cellStyle name="Currency 2 4 6 2 2 3 2 3" xfId="3502" xr:uid="{00000000-0005-0000-0000-0000190F0000}"/>
    <cellStyle name="Currency 2 4 6 2 2 3 3" xfId="4038" xr:uid="{00000000-0005-0000-0000-00001A0F0000}"/>
    <cellStyle name="Currency 2 4 6 2 2 3 4" xfId="2866" xr:uid="{00000000-0005-0000-0000-00001B0F0000}"/>
    <cellStyle name="Currency 2 4 6 2 2 4" xfId="1568" xr:uid="{00000000-0005-0000-0000-00001C0F0000}"/>
    <cellStyle name="Currency 2 4 6 2 2 4 2" xfId="4248" xr:uid="{00000000-0005-0000-0000-00001D0F0000}"/>
    <cellStyle name="Currency 2 4 6 2 2 4 3" xfId="3076" xr:uid="{00000000-0005-0000-0000-00001E0F0000}"/>
    <cellStyle name="Currency 2 4 6 2 2 5" xfId="3612" xr:uid="{00000000-0005-0000-0000-00001F0F0000}"/>
    <cellStyle name="Currency 2 4 6 2 2 6" xfId="2440" xr:uid="{00000000-0005-0000-0000-0000200F0000}"/>
    <cellStyle name="Currency 2 4 6 2 3" xfId="594" xr:uid="{00000000-0005-0000-0000-0000210F0000}"/>
    <cellStyle name="Currency 2 4 6 2 3 2" xfId="1777" xr:uid="{00000000-0005-0000-0000-0000220F0000}"/>
    <cellStyle name="Currency 2 4 6 2 3 2 2" xfId="4354" xr:uid="{00000000-0005-0000-0000-0000230F0000}"/>
    <cellStyle name="Currency 2 4 6 2 3 2 3" xfId="3182" xr:uid="{00000000-0005-0000-0000-0000240F0000}"/>
    <cellStyle name="Currency 2 4 6 2 3 3" xfId="3718" xr:uid="{00000000-0005-0000-0000-0000250F0000}"/>
    <cellStyle name="Currency 2 4 6 2 3 4" xfId="2546" xr:uid="{00000000-0005-0000-0000-0000260F0000}"/>
    <cellStyle name="Currency 2 4 6 2 4" xfId="1028" xr:uid="{00000000-0005-0000-0000-0000270F0000}"/>
    <cellStyle name="Currency 2 4 6 2 4 2" xfId="2198" xr:uid="{00000000-0005-0000-0000-0000280F0000}"/>
    <cellStyle name="Currency 2 4 6 2 4 2 2" xfId="4567" xr:uid="{00000000-0005-0000-0000-0000290F0000}"/>
    <cellStyle name="Currency 2 4 6 2 4 2 3" xfId="3395" xr:uid="{00000000-0005-0000-0000-00002A0F0000}"/>
    <cellStyle name="Currency 2 4 6 2 4 3" xfId="3931" xr:uid="{00000000-0005-0000-0000-00002B0F0000}"/>
    <cellStyle name="Currency 2 4 6 2 4 4" xfId="2759" xr:uid="{00000000-0005-0000-0000-00002C0F0000}"/>
    <cellStyle name="Currency 2 4 6 2 5" xfId="1362" xr:uid="{00000000-0005-0000-0000-00002D0F0000}"/>
    <cellStyle name="Currency 2 4 6 2 5 2" xfId="4144" xr:uid="{00000000-0005-0000-0000-00002E0F0000}"/>
    <cellStyle name="Currency 2 4 6 2 5 3" xfId="2972" xr:uid="{00000000-0005-0000-0000-00002F0F0000}"/>
    <cellStyle name="Currency 2 4 6 3" xfId="284" xr:uid="{00000000-0005-0000-0000-0000300F0000}"/>
    <cellStyle name="Currency 2 4 6 3 2" xfId="700" xr:uid="{00000000-0005-0000-0000-0000310F0000}"/>
    <cellStyle name="Currency 2 4 6 3 2 2" xfId="1883" xr:uid="{00000000-0005-0000-0000-0000320F0000}"/>
    <cellStyle name="Currency 2 4 6 3 2 2 2" xfId="4408" xr:uid="{00000000-0005-0000-0000-0000330F0000}"/>
    <cellStyle name="Currency 2 4 6 3 2 2 3" xfId="3236" xr:uid="{00000000-0005-0000-0000-0000340F0000}"/>
    <cellStyle name="Currency 2 4 6 3 2 3" xfId="3772" xr:uid="{00000000-0005-0000-0000-0000350F0000}"/>
    <cellStyle name="Currency 2 4 6 3 2 4" xfId="2600" xr:uid="{00000000-0005-0000-0000-0000360F0000}"/>
    <cellStyle name="Currency 2 4 6 3 3" xfId="1110" xr:uid="{00000000-0005-0000-0000-0000370F0000}"/>
    <cellStyle name="Currency 2 4 6 3 3 2" xfId="2277" xr:uid="{00000000-0005-0000-0000-0000380F0000}"/>
    <cellStyle name="Currency 2 4 6 3 3 2 2" xfId="4624" xr:uid="{00000000-0005-0000-0000-0000390F0000}"/>
    <cellStyle name="Currency 2 4 6 3 3 2 3" xfId="3452" xr:uid="{00000000-0005-0000-0000-00003A0F0000}"/>
    <cellStyle name="Currency 2 4 6 3 3 3" xfId="3988" xr:uid="{00000000-0005-0000-0000-00003B0F0000}"/>
    <cellStyle name="Currency 2 4 6 3 3 4" xfId="2816" xr:uid="{00000000-0005-0000-0000-00003C0F0000}"/>
    <cellStyle name="Currency 2 4 6 3 4" xfId="1468" xr:uid="{00000000-0005-0000-0000-00003D0F0000}"/>
    <cellStyle name="Currency 2 4 6 3 4 2" xfId="4198" xr:uid="{00000000-0005-0000-0000-00003E0F0000}"/>
    <cellStyle name="Currency 2 4 6 3 4 3" xfId="3026" xr:uid="{00000000-0005-0000-0000-00003F0F0000}"/>
    <cellStyle name="Currency 2 4 6 3 5" xfId="3562" xr:uid="{00000000-0005-0000-0000-0000400F0000}"/>
    <cellStyle name="Currency 2 4 6 3 6" xfId="2390" xr:uid="{00000000-0005-0000-0000-0000410F0000}"/>
    <cellStyle name="Currency 2 4 6 4" xfId="494" xr:uid="{00000000-0005-0000-0000-0000420F0000}"/>
    <cellStyle name="Currency 2 4 6 4 2" xfId="1677" xr:uid="{00000000-0005-0000-0000-0000430F0000}"/>
    <cellStyle name="Currency 2 4 6 4 2 2" xfId="4304" xr:uid="{00000000-0005-0000-0000-0000440F0000}"/>
    <cellStyle name="Currency 2 4 6 4 2 3" xfId="3132" xr:uid="{00000000-0005-0000-0000-0000450F0000}"/>
    <cellStyle name="Currency 2 4 6 4 3" xfId="3668" xr:uid="{00000000-0005-0000-0000-0000460F0000}"/>
    <cellStyle name="Currency 2 4 6 4 4" xfId="2496" xr:uid="{00000000-0005-0000-0000-0000470F0000}"/>
    <cellStyle name="Currency 2 4 6 5" xfId="928" xr:uid="{00000000-0005-0000-0000-0000480F0000}"/>
    <cellStyle name="Currency 2 4 6 5 2" xfId="2098" xr:uid="{00000000-0005-0000-0000-0000490F0000}"/>
    <cellStyle name="Currency 2 4 6 5 2 2" xfId="4517" xr:uid="{00000000-0005-0000-0000-00004A0F0000}"/>
    <cellStyle name="Currency 2 4 6 5 2 3" xfId="3345" xr:uid="{00000000-0005-0000-0000-00004B0F0000}"/>
    <cellStyle name="Currency 2 4 6 5 3" xfId="3881" xr:uid="{00000000-0005-0000-0000-00004C0F0000}"/>
    <cellStyle name="Currency 2 4 6 5 4" xfId="2709" xr:uid="{00000000-0005-0000-0000-00004D0F0000}"/>
    <cellStyle name="Currency 2 4 6 6" xfId="1262" xr:uid="{00000000-0005-0000-0000-00004E0F0000}"/>
    <cellStyle name="Currency 2 4 6 6 2" xfId="4094" xr:uid="{00000000-0005-0000-0000-00004F0F0000}"/>
    <cellStyle name="Currency 2 4 6 6 3" xfId="2922" xr:uid="{00000000-0005-0000-0000-0000500F0000}"/>
    <cellStyle name="Currency 2 4 7" xfId="83" xr:uid="{00000000-0005-0000-0000-0000510F0000}"/>
    <cellStyle name="Currency 2 4 7 2" xfId="183" xr:uid="{00000000-0005-0000-0000-0000520F0000}"/>
    <cellStyle name="Currency 2 4 7 2 2" xfId="394" xr:uid="{00000000-0005-0000-0000-0000530F0000}"/>
    <cellStyle name="Currency 2 4 7 2 2 2" xfId="810" xr:uid="{00000000-0005-0000-0000-0000540F0000}"/>
    <cellStyle name="Currency 2 4 7 2 2 2 2" xfId="1993" xr:uid="{00000000-0005-0000-0000-0000550F0000}"/>
    <cellStyle name="Currency 2 4 7 2 2 2 2 2" xfId="4463" xr:uid="{00000000-0005-0000-0000-0000560F0000}"/>
    <cellStyle name="Currency 2 4 7 2 2 2 2 3" xfId="3291" xr:uid="{00000000-0005-0000-0000-0000570F0000}"/>
    <cellStyle name="Currency 2 4 7 2 2 2 3" xfId="3827" xr:uid="{00000000-0005-0000-0000-0000580F0000}"/>
    <cellStyle name="Currency 2 4 7 2 2 2 4" xfId="2655" xr:uid="{00000000-0005-0000-0000-0000590F0000}"/>
    <cellStyle name="Currency 2 4 7 2 2 3" xfId="1165" xr:uid="{00000000-0005-0000-0000-00005A0F0000}"/>
    <cellStyle name="Currency 2 4 7 2 2 3 2" xfId="2332" xr:uid="{00000000-0005-0000-0000-00005B0F0000}"/>
    <cellStyle name="Currency 2 4 7 2 2 3 2 2" xfId="4679" xr:uid="{00000000-0005-0000-0000-00005C0F0000}"/>
    <cellStyle name="Currency 2 4 7 2 2 3 2 3" xfId="3507" xr:uid="{00000000-0005-0000-0000-00005D0F0000}"/>
    <cellStyle name="Currency 2 4 7 2 2 3 3" xfId="4043" xr:uid="{00000000-0005-0000-0000-00005E0F0000}"/>
    <cellStyle name="Currency 2 4 7 2 2 3 4" xfId="2871" xr:uid="{00000000-0005-0000-0000-00005F0F0000}"/>
    <cellStyle name="Currency 2 4 7 2 2 4" xfId="1578" xr:uid="{00000000-0005-0000-0000-0000600F0000}"/>
    <cellStyle name="Currency 2 4 7 2 2 4 2" xfId="4253" xr:uid="{00000000-0005-0000-0000-0000610F0000}"/>
    <cellStyle name="Currency 2 4 7 2 2 4 3" xfId="3081" xr:uid="{00000000-0005-0000-0000-0000620F0000}"/>
    <cellStyle name="Currency 2 4 7 2 2 5" xfId="3617" xr:uid="{00000000-0005-0000-0000-0000630F0000}"/>
    <cellStyle name="Currency 2 4 7 2 2 6" xfId="2445" xr:uid="{00000000-0005-0000-0000-0000640F0000}"/>
    <cellStyle name="Currency 2 4 7 2 3" xfId="604" xr:uid="{00000000-0005-0000-0000-0000650F0000}"/>
    <cellStyle name="Currency 2 4 7 2 3 2" xfId="1787" xr:uid="{00000000-0005-0000-0000-0000660F0000}"/>
    <cellStyle name="Currency 2 4 7 2 3 2 2" xfId="4359" xr:uid="{00000000-0005-0000-0000-0000670F0000}"/>
    <cellStyle name="Currency 2 4 7 2 3 2 3" xfId="3187" xr:uid="{00000000-0005-0000-0000-0000680F0000}"/>
    <cellStyle name="Currency 2 4 7 2 3 3" xfId="3723" xr:uid="{00000000-0005-0000-0000-0000690F0000}"/>
    <cellStyle name="Currency 2 4 7 2 3 4" xfId="2551" xr:uid="{00000000-0005-0000-0000-00006A0F0000}"/>
    <cellStyle name="Currency 2 4 7 2 4" xfId="1038" xr:uid="{00000000-0005-0000-0000-00006B0F0000}"/>
    <cellStyle name="Currency 2 4 7 2 4 2" xfId="2208" xr:uid="{00000000-0005-0000-0000-00006C0F0000}"/>
    <cellStyle name="Currency 2 4 7 2 4 2 2" xfId="4572" xr:uid="{00000000-0005-0000-0000-00006D0F0000}"/>
    <cellStyle name="Currency 2 4 7 2 4 2 3" xfId="3400" xr:uid="{00000000-0005-0000-0000-00006E0F0000}"/>
    <cellStyle name="Currency 2 4 7 2 4 3" xfId="3936" xr:uid="{00000000-0005-0000-0000-00006F0F0000}"/>
    <cellStyle name="Currency 2 4 7 2 4 4" xfId="2764" xr:uid="{00000000-0005-0000-0000-0000700F0000}"/>
    <cellStyle name="Currency 2 4 7 2 5" xfId="1372" xr:uid="{00000000-0005-0000-0000-0000710F0000}"/>
    <cellStyle name="Currency 2 4 7 2 5 2" xfId="4149" xr:uid="{00000000-0005-0000-0000-0000720F0000}"/>
    <cellStyle name="Currency 2 4 7 2 5 3" xfId="2977" xr:uid="{00000000-0005-0000-0000-0000730F0000}"/>
    <cellStyle name="Currency 2 4 7 3" xfId="294" xr:uid="{00000000-0005-0000-0000-0000740F0000}"/>
    <cellStyle name="Currency 2 4 7 3 2" xfId="710" xr:uid="{00000000-0005-0000-0000-0000750F0000}"/>
    <cellStyle name="Currency 2 4 7 3 2 2" xfId="1893" xr:uid="{00000000-0005-0000-0000-0000760F0000}"/>
    <cellStyle name="Currency 2 4 7 3 2 2 2" xfId="4413" xr:uid="{00000000-0005-0000-0000-0000770F0000}"/>
    <cellStyle name="Currency 2 4 7 3 2 2 3" xfId="3241" xr:uid="{00000000-0005-0000-0000-0000780F0000}"/>
    <cellStyle name="Currency 2 4 7 3 2 3" xfId="3777" xr:uid="{00000000-0005-0000-0000-0000790F0000}"/>
    <cellStyle name="Currency 2 4 7 3 2 4" xfId="2605" xr:uid="{00000000-0005-0000-0000-00007A0F0000}"/>
    <cellStyle name="Currency 2 4 7 3 3" xfId="1115" xr:uid="{00000000-0005-0000-0000-00007B0F0000}"/>
    <cellStyle name="Currency 2 4 7 3 3 2" xfId="2282" xr:uid="{00000000-0005-0000-0000-00007C0F0000}"/>
    <cellStyle name="Currency 2 4 7 3 3 2 2" xfId="4629" xr:uid="{00000000-0005-0000-0000-00007D0F0000}"/>
    <cellStyle name="Currency 2 4 7 3 3 2 3" xfId="3457" xr:uid="{00000000-0005-0000-0000-00007E0F0000}"/>
    <cellStyle name="Currency 2 4 7 3 3 3" xfId="3993" xr:uid="{00000000-0005-0000-0000-00007F0F0000}"/>
    <cellStyle name="Currency 2 4 7 3 3 4" xfId="2821" xr:uid="{00000000-0005-0000-0000-0000800F0000}"/>
    <cellStyle name="Currency 2 4 7 3 4" xfId="1478" xr:uid="{00000000-0005-0000-0000-0000810F0000}"/>
    <cellStyle name="Currency 2 4 7 3 4 2" xfId="4203" xr:uid="{00000000-0005-0000-0000-0000820F0000}"/>
    <cellStyle name="Currency 2 4 7 3 4 3" xfId="3031" xr:uid="{00000000-0005-0000-0000-0000830F0000}"/>
    <cellStyle name="Currency 2 4 7 3 5" xfId="3567" xr:uid="{00000000-0005-0000-0000-0000840F0000}"/>
    <cellStyle name="Currency 2 4 7 3 6" xfId="2395" xr:uid="{00000000-0005-0000-0000-0000850F0000}"/>
    <cellStyle name="Currency 2 4 7 4" xfId="504" xr:uid="{00000000-0005-0000-0000-0000860F0000}"/>
    <cellStyle name="Currency 2 4 7 4 2" xfId="1687" xr:uid="{00000000-0005-0000-0000-0000870F0000}"/>
    <cellStyle name="Currency 2 4 7 4 2 2" xfId="4309" xr:uid="{00000000-0005-0000-0000-0000880F0000}"/>
    <cellStyle name="Currency 2 4 7 4 2 3" xfId="3137" xr:uid="{00000000-0005-0000-0000-0000890F0000}"/>
    <cellStyle name="Currency 2 4 7 4 3" xfId="3673" xr:uid="{00000000-0005-0000-0000-00008A0F0000}"/>
    <cellStyle name="Currency 2 4 7 4 4" xfId="2501" xr:uid="{00000000-0005-0000-0000-00008B0F0000}"/>
    <cellStyle name="Currency 2 4 7 5" xfId="938" xr:uid="{00000000-0005-0000-0000-00008C0F0000}"/>
    <cellStyle name="Currency 2 4 7 5 2" xfId="2108" xr:uid="{00000000-0005-0000-0000-00008D0F0000}"/>
    <cellStyle name="Currency 2 4 7 5 2 2" xfId="4522" xr:uid="{00000000-0005-0000-0000-00008E0F0000}"/>
    <cellStyle name="Currency 2 4 7 5 2 3" xfId="3350" xr:uid="{00000000-0005-0000-0000-00008F0F0000}"/>
    <cellStyle name="Currency 2 4 7 5 3" xfId="3886" xr:uid="{00000000-0005-0000-0000-0000900F0000}"/>
    <cellStyle name="Currency 2 4 7 5 4" xfId="2714" xr:uid="{00000000-0005-0000-0000-0000910F0000}"/>
    <cellStyle name="Currency 2 4 7 6" xfId="1272" xr:uid="{00000000-0005-0000-0000-0000920F0000}"/>
    <cellStyle name="Currency 2 4 7 6 2" xfId="4099" xr:uid="{00000000-0005-0000-0000-0000930F0000}"/>
    <cellStyle name="Currency 2 4 7 6 3" xfId="2927" xr:uid="{00000000-0005-0000-0000-0000940F0000}"/>
    <cellStyle name="Currency 2 4 8" xfId="93" xr:uid="{00000000-0005-0000-0000-0000950F0000}"/>
    <cellStyle name="Currency 2 4 8 2" xfId="193" xr:uid="{00000000-0005-0000-0000-0000960F0000}"/>
    <cellStyle name="Currency 2 4 8 2 2" xfId="404" xr:uid="{00000000-0005-0000-0000-0000970F0000}"/>
    <cellStyle name="Currency 2 4 8 2 2 2" xfId="820" xr:uid="{00000000-0005-0000-0000-0000980F0000}"/>
    <cellStyle name="Currency 2 4 8 2 2 2 2" xfId="2003" xr:uid="{00000000-0005-0000-0000-0000990F0000}"/>
    <cellStyle name="Currency 2 4 8 2 2 2 2 2" xfId="4468" xr:uid="{00000000-0005-0000-0000-00009A0F0000}"/>
    <cellStyle name="Currency 2 4 8 2 2 2 2 3" xfId="3296" xr:uid="{00000000-0005-0000-0000-00009B0F0000}"/>
    <cellStyle name="Currency 2 4 8 2 2 2 3" xfId="3832" xr:uid="{00000000-0005-0000-0000-00009C0F0000}"/>
    <cellStyle name="Currency 2 4 8 2 2 2 4" xfId="2660" xr:uid="{00000000-0005-0000-0000-00009D0F0000}"/>
    <cellStyle name="Currency 2 4 8 2 2 3" xfId="1170" xr:uid="{00000000-0005-0000-0000-00009E0F0000}"/>
    <cellStyle name="Currency 2 4 8 2 2 3 2" xfId="2337" xr:uid="{00000000-0005-0000-0000-00009F0F0000}"/>
    <cellStyle name="Currency 2 4 8 2 2 3 2 2" xfId="4684" xr:uid="{00000000-0005-0000-0000-0000A00F0000}"/>
    <cellStyle name="Currency 2 4 8 2 2 3 2 3" xfId="3512" xr:uid="{00000000-0005-0000-0000-0000A10F0000}"/>
    <cellStyle name="Currency 2 4 8 2 2 3 3" xfId="4048" xr:uid="{00000000-0005-0000-0000-0000A20F0000}"/>
    <cellStyle name="Currency 2 4 8 2 2 3 4" xfId="2876" xr:uid="{00000000-0005-0000-0000-0000A30F0000}"/>
    <cellStyle name="Currency 2 4 8 2 2 4" xfId="1588" xr:uid="{00000000-0005-0000-0000-0000A40F0000}"/>
    <cellStyle name="Currency 2 4 8 2 2 4 2" xfId="4258" xr:uid="{00000000-0005-0000-0000-0000A50F0000}"/>
    <cellStyle name="Currency 2 4 8 2 2 4 3" xfId="3086" xr:uid="{00000000-0005-0000-0000-0000A60F0000}"/>
    <cellStyle name="Currency 2 4 8 2 2 5" xfId="3622" xr:uid="{00000000-0005-0000-0000-0000A70F0000}"/>
    <cellStyle name="Currency 2 4 8 2 2 6" xfId="2450" xr:uid="{00000000-0005-0000-0000-0000A80F0000}"/>
    <cellStyle name="Currency 2 4 8 2 3" xfId="614" xr:uid="{00000000-0005-0000-0000-0000A90F0000}"/>
    <cellStyle name="Currency 2 4 8 2 3 2" xfId="1797" xr:uid="{00000000-0005-0000-0000-0000AA0F0000}"/>
    <cellStyle name="Currency 2 4 8 2 3 2 2" xfId="4364" xr:uid="{00000000-0005-0000-0000-0000AB0F0000}"/>
    <cellStyle name="Currency 2 4 8 2 3 2 3" xfId="3192" xr:uid="{00000000-0005-0000-0000-0000AC0F0000}"/>
    <cellStyle name="Currency 2 4 8 2 3 3" xfId="3728" xr:uid="{00000000-0005-0000-0000-0000AD0F0000}"/>
    <cellStyle name="Currency 2 4 8 2 3 4" xfId="2556" xr:uid="{00000000-0005-0000-0000-0000AE0F0000}"/>
    <cellStyle name="Currency 2 4 8 2 4" xfId="1048" xr:uid="{00000000-0005-0000-0000-0000AF0F0000}"/>
    <cellStyle name="Currency 2 4 8 2 4 2" xfId="2218" xr:uid="{00000000-0005-0000-0000-0000B00F0000}"/>
    <cellStyle name="Currency 2 4 8 2 4 2 2" xfId="4577" xr:uid="{00000000-0005-0000-0000-0000B10F0000}"/>
    <cellStyle name="Currency 2 4 8 2 4 2 3" xfId="3405" xr:uid="{00000000-0005-0000-0000-0000B20F0000}"/>
    <cellStyle name="Currency 2 4 8 2 4 3" xfId="3941" xr:uid="{00000000-0005-0000-0000-0000B30F0000}"/>
    <cellStyle name="Currency 2 4 8 2 4 4" xfId="2769" xr:uid="{00000000-0005-0000-0000-0000B40F0000}"/>
    <cellStyle name="Currency 2 4 8 2 5" xfId="1382" xr:uid="{00000000-0005-0000-0000-0000B50F0000}"/>
    <cellStyle name="Currency 2 4 8 2 5 2" xfId="4154" xr:uid="{00000000-0005-0000-0000-0000B60F0000}"/>
    <cellStyle name="Currency 2 4 8 2 5 3" xfId="2982" xr:uid="{00000000-0005-0000-0000-0000B70F0000}"/>
    <cellStyle name="Currency 2 4 8 3" xfId="304" xr:uid="{00000000-0005-0000-0000-0000B80F0000}"/>
    <cellStyle name="Currency 2 4 8 3 2" xfId="720" xr:uid="{00000000-0005-0000-0000-0000B90F0000}"/>
    <cellStyle name="Currency 2 4 8 3 2 2" xfId="1903" xr:uid="{00000000-0005-0000-0000-0000BA0F0000}"/>
    <cellStyle name="Currency 2 4 8 3 2 2 2" xfId="4418" xr:uid="{00000000-0005-0000-0000-0000BB0F0000}"/>
    <cellStyle name="Currency 2 4 8 3 2 2 3" xfId="3246" xr:uid="{00000000-0005-0000-0000-0000BC0F0000}"/>
    <cellStyle name="Currency 2 4 8 3 2 3" xfId="3782" xr:uid="{00000000-0005-0000-0000-0000BD0F0000}"/>
    <cellStyle name="Currency 2 4 8 3 2 4" xfId="2610" xr:uid="{00000000-0005-0000-0000-0000BE0F0000}"/>
    <cellStyle name="Currency 2 4 8 3 3" xfId="1120" xr:uid="{00000000-0005-0000-0000-0000BF0F0000}"/>
    <cellStyle name="Currency 2 4 8 3 3 2" xfId="2287" xr:uid="{00000000-0005-0000-0000-0000C00F0000}"/>
    <cellStyle name="Currency 2 4 8 3 3 2 2" xfId="4634" xr:uid="{00000000-0005-0000-0000-0000C10F0000}"/>
    <cellStyle name="Currency 2 4 8 3 3 2 3" xfId="3462" xr:uid="{00000000-0005-0000-0000-0000C20F0000}"/>
    <cellStyle name="Currency 2 4 8 3 3 3" xfId="3998" xr:uid="{00000000-0005-0000-0000-0000C30F0000}"/>
    <cellStyle name="Currency 2 4 8 3 3 4" xfId="2826" xr:uid="{00000000-0005-0000-0000-0000C40F0000}"/>
    <cellStyle name="Currency 2 4 8 3 4" xfId="1488" xr:uid="{00000000-0005-0000-0000-0000C50F0000}"/>
    <cellStyle name="Currency 2 4 8 3 4 2" xfId="4208" xr:uid="{00000000-0005-0000-0000-0000C60F0000}"/>
    <cellStyle name="Currency 2 4 8 3 4 3" xfId="3036" xr:uid="{00000000-0005-0000-0000-0000C70F0000}"/>
    <cellStyle name="Currency 2 4 8 3 5" xfId="3572" xr:uid="{00000000-0005-0000-0000-0000C80F0000}"/>
    <cellStyle name="Currency 2 4 8 3 6" xfId="2400" xr:uid="{00000000-0005-0000-0000-0000C90F0000}"/>
    <cellStyle name="Currency 2 4 8 4" xfId="514" xr:uid="{00000000-0005-0000-0000-0000CA0F0000}"/>
    <cellStyle name="Currency 2 4 8 4 2" xfId="1697" xr:uid="{00000000-0005-0000-0000-0000CB0F0000}"/>
    <cellStyle name="Currency 2 4 8 4 2 2" xfId="4314" xr:uid="{00000000-0005-0000-0000-0000CC0F0000}"/>
    <cellStyle name="Currency 2 4 8 4 2 3" xfId="3142" xr:uid="{00000000-0005-0000-0000-0000CD0F0000}"/>
    <cellStyle name="Currency 2 4 8 4 3" xfId="3678" xr:uid="{00000000-0005-0000-0000-0000CE0F0000}"/>
    <cellStyle name="Currency 2 4 8 4 4" xfId="2506" xr:uid="{00000000-0005-0000-0000-0000CF0F0000}"/>
    <cellStyle name="Currency 2 4 8 5" xfId="948" xr:uid="{00000000-0005-0000-0000-0000D00F0000}"/>
    <cellStyle name="Currency 2 4 8 5 2" xfId="2118" xr:uid="{00000000-0005-0000-0000-0000D10F0000}"/>
    <cellStyle name="Currency 2 4 8 5 2 2" xfId="4527" xr:uid="{00000000-0005-0000-0000-0000D20F0000}"/>
    <cellStyle name="Currency 2 4 8 5 2 3" xfId="3355" xr:uid="{00000000-0005-0000-0000-0000D30F0000}"/>
    <cellStyle name="Currency 2 4 8 5 3" xfId="3891" xr:uid="{00000000-0005-0000-0000-0000D40F0000}"/>
    <cellStyle name="Currency 2 4 8 5 4" xfId="2719" xr:uid="{00000000-0005-0000-0000-0000D50F0000}"/>
    <cellStyle name="Currency 2 4 8 6" xfId="1282" xr:uid="{00000000-0005-0000-0000-0000D60F0000}"/>
    <cellStyle name="Currency 2 4 8 6 2" xfId="4104" xr:uid="{00000000-0005-0000-0000-0000D70F0000}"/>
    <cellStyle name="Currency 2 4 8 6 3" xfId="2932" xr:uid="{00000000-0005-0000-0000-0000D80F0000}"/>
    <cellStyle name="Currency 2 4 9" xfId="103" xr:uid="{00000000-0005-0000-0000-0000D90F0000}"/>
    <cellStyle name="Currency 2 4 9 2" xfId="203" xr:uid="{00000000-0005-0000-0000-0000DA0F0000}"/>
    <cellStyle name="Currency 2 4 9 2 2" xfId="414" xr:uid="{00000000-0005-0000-0000-0000DB0F0000}"/>
    <cellStyle name="Currency 2 4 9 2 2 2" xfId="830" xr:uid="{00000000-0005-0000-0000-0000DC0F0000}"/>
    <cellStyle name="Currency 2 4 9 2 2 2 2" xfId="2013" xr:uid="{00000000-0005-0000-0000-0000DD0F0000}"/>
    <cellStyle name="Currency 2 4 9 2 2 2 2 2" xfId="4473" xr:uid="{00000000-0005-0000-0000-0000DE0F0000}"/>
    <cellStyle name="Currency 2 4 9 2 2 2 2 3" xfId="3301" xr:uid="{00000000-0005-0000-0000-0000DF0F0000}"/>
    <cellStyle name="Currency 2 4 9 2 2 2 3" xfId="3837" xr:uid="{00000000-0005-0000-0000-0000E00F0000}"/>
    <cellStyle name="Currency 2 4 9 2 2 2 4" xfId="2665" xr:uid="{00000000-0005-0000-0000-0000E10F0000}"/>
    <cellStyle name="Currency 2 4 9 2 2 3" xfId="1175" xr:uid="{00000000-0005-0000-0000-0000E20F0000}"/>
    <cellStyle name="Currency 2 4 9 2 2 3 2" xfId="2342" xr:uid="{00000000-0005-0000-0000-0000E30F0000}"/>
    <cellStyle name="Currency 2 4 9 2 2 3 2 2" xfId="4689" xr:uid="{00000000-0005-0000-0000-0000E40F0000}"/>
    <cellStyle name="Currency 2 4 9 2 2 3 2 3" xfId="3517" xr:uid="{00000000-0005-0000-0000-0000E50F0000}"/>
    <cellStyle name="Currency 2 4 9 2 2 3 3" xfId="4053" xr:uid="{00000000-0005-0000-0000-0000E60F0000}"/>
    <cellStyle name="Currency 2 4 9 2 2 3 4" xfId="2881" xr:uid="{00000000-0005-0000-0000-0000E70F0000}"/>
    <cellStyle name="Currency 2 4 9 2 2 4" xfId="1598" xr:uid="{00000000-0005-0000-0000-0000E80F0000}"/>
    <cellStyle name="Currency 2 4 9 2 2 4 2" xfId="4263" xr:uid="{00000000-0005-0000-0000-0000E90F0000}"/>
    <cellStyle name="Currency 2 4 9 2 2 4 3" xfId="3091" xr:uid="{00000000-0005-0000-0000-0000EA0F0000}"/>
    <cellStyle name="Currency 2 4 9 2 2 5" xfId="3627" xr:uid="{00000000-0005-0000-0000-0000EB0F0000}"/>
    <cellStyle name="Currency 2 4 9 2 2 6" xfId="2455" xr:uid="{00000000-0005-0000-0000-0000EC0F0000}"/>
    <cellStyle name="Currency 2 4 9 2 3" xfId="624" xr:uid="{00000000-0005-0000-0000-0000ED0F0000}"/>
    <cellStyle name="Currency 2 4 9 2 3 2" xfId="1807" xr:uid="{00000000-0005-0000-0000-0000EE0F0000}"/>
    <cellStyle name="Currency 2 4 9 2 3 2 2" xfId="4369" xr:uid="{00000000-0005-0000-0000-0000EF0F0000}"/>
    <cellStyle name="Currency 2 4 9 2 3 2 3" xfId="3197" xr:uid="{00000000-0005-0000-0000-0000F00F0000}"/>
    <cellStyle name="Currency 2 4 9 2 3 3" xfId="3733" xr:uid="{00000000-0005-0000-0000-0000F10F0000}"/>
    <cellStyle name="Currency 2 4 9 2 3 4" xfId="2561" xr:uid="{00000000-0005-0000-0000-0000F20F0000}"/>
    <cellStyle name="Currency 2 4 9 2 4" xfId="1058" xr:uid="{00000000-0005-0000-0000-0000F30F0000}"/>
    <cellStyle name="Currency 2 4 9 2 4 2" xfId="2228" xr:uid="{00000000-0005-0000-0000-0000F40F0000}"/>
    <cellStyle name="Currency 2 4 9 2 4 2 2" xfId="4582" xr:uid="{00000000-0005-0000-0000-0000F50F0000}"/>
    <cellStyle name="Currency 2 4 9 2 4 2 3" xfId="3410" xr:uid="{00000000-0005-0000-0000-0000F60F0000}"/>
    <cellStyle name="Currency 2 4 9 2 4 3" xfId="3946" xr:uid="{00000000-0005-0000-0000-0000F70F0000}"/>
    <cellStyle name="Currency 2 4 9 2 4 4" xfId="2774" xr:uid="{00000000-0005-0000-0000-0000F80F0000}"/>
    <cellStyle name="Currency 2 4 9 2 5" xfId="1392" xr:uid="{00000000-0005-0000-0000-0000F90F0000}"/>
    <cellStyle name="Currency 2 4 9 2 5 2" xfId="4159" xr:uid="{00000000-0005-0000-0000-0000FA0F0000}"/>
    <cellStyle name="Currency 2 4 9 2 5 3" xfId="2987" xr:uid="{00000000-0005-0000-0000-0000FB0F0000}"/>
    <cellStyle name="Currency 2 4 9 3" xfId="314" xr:uid="{00000000-0005-0000-0000-0000FC0F0000}"/>
    <cellStyle name="Currency 2 4 9 3 2" xfId="730" xr:uid="{00000000-0005-0000-0000-0000FD0F0000}"/>
    <cellStyle name="Currency 2 4 9 3 2 2" xfId="1913" xr:uid="{00000000-0005-0000-0000-0000FE0F0000}"/>
    <cellStyle name="Currency 2 4 9 3 2 2 2" xfId="4423" xr:uid="{00000000-0005-0000-0000-0000FF0F0000}"/>
    <cellStyle name="Currency 2 4 9 3 2 2 3" xfId="3251" xr:uid="{00000000-0005-0000-0000-000000100000}"/>
    <cellStyle name="Currency 2 4 9 3 2 3" xfId="3787" xr:uid="{00000000-0005-0000-0000-000001100000}"/>
    <cellStyle name="Currency 2 4 9 3 2 4" xfId="2615" xr:uid="{00000000-0005-0000-0000-000002100000}"/>
    <cellStyle name="Currency 2 4 9 3 3" xfId="1125" xr:uid="{00000000-0005-0000-0000-000003100000}"/>
    <cellStyle name="Currency 2 4 9 3 3 2" xfId="2292" xr:uid="{00000000-0005-0000-0000-000004100000}"/>
    <cellStyle name="Currency 2 4 9 3 3 2 2" xfId="4639" xr:uid="{00000000-0005-0000-0000-000005100000}"/>
    <cellStyle name="Currency 2 4 9 3 3 2 3" xfId="3467" xr:uid="{00000000-0005-0000-0000-000006100000}"/>
    <cellStyle name="Currency 2 4 9 3 3 3" xfId="4003" xr:uid="{00000000-0005-0000-0000-000007100000}"/>
    <cellStyle name="Currency 2 4 9 3 3 4" xfId="2831" xr:uid="{00000000-0005-0000-0000-000008100000}"/>
    <cellStyle name="Currency 2 4 9 3 4" xfId="1498" xr:uid="{00000000-0005-0000-0000-000009100000}"/>
    <cellStyle name="Currency 2 4 9 3 4 2" xfId="4213" xr:uid="{00000000-0005-0000-0000-00000A100000}"/>
    <cellStyle name="Currency 2 4 9 3 4 3" xfId="3041" xr:uid="{00000000-0005-0000-0000-00000B100000}"/>
    <cellStyle name="Currency 2 4 9 3 5" xfId="3577" xr:uid="{00000000-0005-0000-0000-00000C100000}"/>
    <cellStyle name="Currency 2 4 9 3 6" xfId="2405" xr:uid="{00000000-0005-0000-0000-00000D100000}"/>
    <cellStyle name="Currency 2 4 9 4" xfId="524" xr:uid="{00000000-0005-0000-0000-00000E100000}"/>
    <cellStyle name="Currency 2 4 9 4 2" xfId="1707" xr:uid="{00000000-0005-0000-0000-00000F100000}"/>
    <cellStyle name="Currency 2 4 9 4 2 2" xfId="4319" xr:uid="{00000000-0005-0000-0000-000010100000}"/>
    <cellStyle name="Currency 2 4 9 4 2 3" xfId="3147" xr:uid="{00000000-0005-0000-0000-000011100000}"/>
    <cellStyle name="Currency 2 4 9 4 3" xfId="3683" xr:uid="{00000000-0005-0000-0000-000012100000}"/>
    <cellStyle name="Currency 2 4 9 4 4" xfId="2511" xr:uid="{00000000-0005-0000-0000-000013100000}"/>
    <cellStyle name="Currency 2 4 9 5" xfId="958" xr:uid="{00000000-0005-0000-0000-000014100000}"/>
    <cellStyle name="Currency 2 4 9 5 2" xfId="2128" xr:uid="{00000000-0005-0000-0000-000015100000}"/>
    <cellStyle name="Currency 2 4 9 5 2 2" xfId="4532" xr:uid="{00000000-0005-0000-0000-000016100000}"/>
    <cellStyle name="Currency 2 4 9 5 2 3" xfId="3360" xr:uid="{00000000-0005-0000-0000-000017100000}"/>
    <cellStyle name="Currency 2 4 9 5 3" xfId="3896" xr:uid="{00000000-0005-0000-0000-000018100000}"/>
    <cellStyle name="Currency 2 4 9 5 4" xfId="2724" xr:uid="{00000000-0005-0000-0000-000019100000}"/>
    <cellStyle name="Currency 2 4 9 6" xfId="1292" xr:uid="{00000000-0005-0000-0000-00001A100000}"/>
    <cellStyle name="Currency 2 4 9 6 2" xfId="4109" xr:uid="{00000000-0005-0000-0000-00001B100000}"/>
    <cellStyle name="Currency 2 4 9 6 3" xfId="2937" xr:uid="{00000000-0005-0000-0000-00001C100000}"/>
    <cellStyle name="Currency 2 5" xfId="25" xr:uid="{00000000-0005-0000-0000-00001D100000}"/>
    <cellStyle name="Currency 2 5 2" xfId="125" xr:uid="{00000000-0005-0000-0000-00001E100000}"/>
    <cellStyle name="Currency 2 5 2 2" xfId="336" xr:uid="{00000000-0005-0000-0000-00001F100000}"/>
    <cellStyle name="Currency 2 5 2 2 2" xfId="752" xr:uid="{00000000-0005-0000-0000-000020100000}"/>
    <cellStyle name="Currency 2 5 2 2 2 2" xfId="1935" xr:uid="{00000000-0005-0000-0000-000021100000}"/>
    <cellStyle name="Currency 2 5 2 2 2 2 2" xfId="4434" xr:uid="{00000000-0005-0000-0000-000022100000}"/>
    <cellStyle name="Currency 2 5 2 2 2 2 3" xfId="3262" xr:uid="{00000000-0005-0000-0000-000023100000}"/>
    <cellStyle name="Currency 2 5 2 2 2 3" xfId="3798" xr:uid="{00000000-0005-0000-0000-000024100000}"/>
    <cellStyle name="Currency 2 5 2 2 2 4" xfId="2626" xr:uid="{00000000-0005-0000-0000-000025100000}"/>
    <cellStyle name="Currency 2 5 2 2 3" xfId="1136" xr:uid="{00000000-0005-0000-0000-000026100000}"/>
    <cellStyle name="Currency 2 5 2 2 3 2" xfId="2303" xr:uid="{00000000-0005-0000-0000-000027100000}"/>
    <cellStyle name="Currency 2 5 2 2 3 2 2" xfId="4650" xr:uid="{00000000-0005-0000-0000-000028100000}"/>
    <cellStyle name="Currency 2 5 2 2 3 2 3" xfId="3478" xr:uid="{00000000-0005-0000-0000-000029100000}"/>
    <cellStyle name="Currency 2 5 2 2 3 3" xfId="4014" xr:uid="{00000000-0005-0000-0000-00002A100000}"/>
    <cellStyle name="Currency 2 5 2 2 3 4" xfId="2842" xr:uid="{00000000-0005-0000-0000-00002B100000}"/>
    <cellStyle name="Currency 2 5 2 2 4" xfId="1520" xr:uid="{00000000-0005-0000-0000-00002C100000}"/>
    <cellStyle name="Currency 2 5 2 2 4 2" xfId="4224" xr:uid="{00000000-0005-0000-0000-00002D100000}"/>
    <cellStyle name="Currency 2 5 2 2 4 3" xfId="3052" xr:uid="{00000000-0005-0000-0000-00002E100000}"/>
    <cellStyle name="Currency 2 5 2 2 5" xfId="3588" xr:uid="{00000000-0005-0000-0000-00002F100000}"/>
    <cellStyle name="Currency 2 5 2 2 6" xfId="2416" xr:uid="{00000000-0005-0000-0000-000030100000}"/>
    <cellStyle name="Currency 2 5 2 3" xfId="546" xr:uid="{00000000-0005-0000-0000-000031100000}"/>
    <cellStyle name="Currency 2 5 2 3 2" xfId="1729" xr:uid="{00000000-0005-0000-0000-000032100000}"/>
    <cellStyle name="Currency 2 5 2 3 2 2" xfId="4330" xr:uid="{00000000-0005-0000-0000-000033100000}"/>
    <cellStyle name="Currency 2 5 2 3 2 3" xfId="3158" xr:uid="{00000000-0005-0000-0000-000034100000}"/>
    <cellStyle name="Currency 2 5 2 3 3" xfId="3694" xr:uid="{00000000-0005-0000-0000-000035100000}"/>
    <cellStyle name="Currency 2 5 2 3 4" xfId="2522" xr:uid="{00000000-0005-0000-0000-000036100000}"/>
    <cellStyle name="Currency 2 5 2 4" xfId="980" xr:uid="{00000000-0005-0000-0000-000037100000}"/>
    <cellStyle name="Currency 2 5 2 4 2" xfId="2150" xr:uid="{00000000-0005-0000-0000-000038100000}"/>
    <cellStyle name="Currency 2 5 2 4 2 2" xfId="4543" xr:uid="{00000000-0005-0000-0000-000039100000}"/>
    <cellStyle name="Currency 2 5 2 4 2 3" xfId="3371" xr:uid="{00000000-0005-0000-0000-00003A100000}"/>
    <cellStyle name="Currency 2 5 2 4 3" xfId="3907" xr:uid="{00000000-0005-0000-0000-00003B100000}"/>
    <cellStyle name="Currency 2 5 2 4 4" xfId="2735" xr:uid="{00000000-0005-0000-0000-00003C100000}"/>
    <cellStyle name="Currency 2 5 2 5" xfId="1314" xr:uid="{00000000-0005-0000-0000-00003D100000}"/>
    <cellStyle name="Currency 2 5 2 5 2" xfId="4120" xr:uid="{00000000-0005-0000-0000-00003E100000}"/>
    <cellStyle name="Currency 2 5 2 5 3" xfId="2948" xr:uid="{00000000-0005-0000-0000-00003F100000}"/>
    <cellStyle name="Currency 2 5 3" xfId="236" xr:uid="{00000000-0005-0000-0000-000040100000}"/>
    <cellStyle name="Currency 2 5 3 2" xfId="652" xr:uid="{00000000-0005-0000-0000-000041100000}"/>
    <cellStyle name="Currency 2 5 3 2 2" xfId="1835" xr:uid="{00000000-0005-0000-0000-000042100000}"/>
    <cellStyle name="Currency 2 5 3 2 2 2" xfId="4384" xr:uid="{00000000-0005-0000-0000-000043100000}"/>
    <cellStyle name="Currency 2 5 3 2 2 3" xfId="3212" xr:uid="{00000000-0005-0000-0000-000044100000}"/>
    <cellStyle name="Currency 2 5 3 2 3" xfId="3748" xr:uid="{00000000-0005-0000-0000-000045100000}"/>
    <cellStyle name="Currency 2 5 3 2 4" xfId="2576" xr:uid="{00000000-0005-0000-0000-000046100000}"/>
    <cellStyle name="Currency 2 5 3 3" xfId="1086" xr:uid="{00000000-0005-0000-0000-000047100000}"/>
    <cellStyle name="Currency 2 5 3 3 2" xfId="2253" xr:uid="{00000000-0005-0000-0000-000048100000}"/>
    <cellStyle name="Currency 2 5 3 3 2 2" xfId="4600" xr:uid="{00000000-0005-0000-0000-000049100000}"/>
    <cellStyle name="Currency 2 5 3 3 2 3" xfId="3428" xr:uid="{00000000-0005-0000-0000-00004A100000}"/>
    <cellStyle name="Currency 2 5 3 3 3" xfId="3964" xr:uid="{00000000-0005-0000-0000-00004B100000}"/>
    <cellStyle name="Currency 2 5 3 3 4" xfId="2792" xr:uid="{00000000-0005-0000-0000-00004C100000}"/>
    <cellStyle name="Currency 2 5 3 4" xfId="1420" xr:uid="{00000000-0005-0000-0000-00004D100000}"/>
    <cellStyle name="Currency 2 5 3 4 2" xfId="4174" xr:uid="{00000000-0005-0000-0000-00004E100000}"/>
    <cellStyle name="Currency 2 5 3 4 3" xfId="3002" xr:uid="{00000000-0005-0000-0000-00004F100000}"/>
    <cellStyle name="Currency 2 5 3 5" xfId="3538" xr:uid="{00000000-0005-0000-0000-000050100000}"/>
    <cellStyle name="Currency 2 5 3 6" xfId="2366" xr:uid="{00000000-0005-0000-0000-000051100000}"/>
    <cellStyle name="Currency 2 5 4" xfId="446" xr:uid="{00000000-0005-0000-0000-000052100000}"/>
    <cellStyle name="Currency 2 5 4 2" xfId="1629" xr:uid="{00000000-0005-0000-0000-000053100000}"/>
    <cellStyle name="Currency 2 5 4 2 2" xfId="4280" xr:uid="{00000000-0005-0000-0000-000054100000}"/>
    <cellStyle name="Currency 2 5 4 2 3" xfId="3108" xr:uid="{00000000-0005-0000-0000-000055100000}"/>
    <cellStyle name="Currency 2 5 4 3" xfId="3644" xr:uid="{00000000-0005-0000-0000-000056100000}"/>
    <cellStyle name="Currency 2 5 4 4" xfId="2472" xr:uid="{00000000-0005-0000-0000-000057100000}"/>
    <cellStyle name="Currency 2 5 5" xfId="880" xr:uid="{00000000-0005-0000-0000-000058100000}"/>
    <cellStyle name="Currency 2 5 5 2" xfId="2050" xr:uid="{00000000-0005-0000-0000-000059100000}"/>
    <cellStyle name="Currency 2 5 5 2 2" xfId="4493" xr:uid="{00000000-0005-0000-0000-00005A100000}"/>
    <cellStyle name="Currency 2 5 5 2 3" xfId="3321" xr:uid="{00000000-0005-0000-0000-00005B100000}"/>
    <cellStyle name="Currency 2 5 5 3" xfId="3857" xr:uid="{00000000-0005-0000-0000-00005C100000}"/>
    <cellStyle name="Currency 2 5 5 4" xfId="2685" xr:uid="{00000000-0005-0000-0000-00005D100000}"/>
    <cellStyle name="Currency 2 5 6" xfId="1214" xr:uid="{00000000-0005-0000-0000-00005E100000}"/>
    <cellStyle name="Currency 2 5 6 2" xfId="4070" xr:uid="{00000000-0005-0000-0000-00005F100000}"/>
    <cellStyle name="Currency 2 5 6 3" xfId="2898" xr:uid="{00000000-0005-0000-0000-000060100000}"/>
    <cellStyle name="Currency 2 6" xfId="35" xr:uid="{00000000-0005-0000-0000-000061100000}"/>
    <cellStyle name="Currency 2 6 2" xfId="135" xr:uid="{00000000-0005-0000-0000-000062100000}"/>
    <cellStyle name="Currency 2 6 2 2" xfId="346" xr:uid="{00000000-0005-0000-0000-000063100000}"/>
    <cellStyle name="Currency 2 6 2 2 2" xfId="762" xr:uid="{00000000-0005-0000-0000-000064100000}"/>
    <cellStyle name="Currency 2 6 2 2 2 2" xfId="1945" xr:uid="{00000000-0005-0000-0000-000065100000}"/>
    <cellStyle name="Currency 2 6 2 2 2 2 2" xfId="4439" xr:uid="{00000000-0005-0000-0000-000066100000}"/>
    <cellStyle name="Currency 2 6 2 2 2 2 3" xfId="3267" xr:uid="{00000000-0005-0000-0000-000067100000}"/>
    <cellStyle name="Currency 2 6 2 2 2 3" xfId="3803" xr:uid="{00000000-0005-0000-0000-000068100000}"/>
    <cellStyle name="Currency 2 6 2 2 2 4" xfId="2631" xr:uid="{00000000-0005-0000-0000-000069100000}"/>
    <cellStyle name="Currency 2 6 2 2 3" xfId="1141" xr:uid="{00000000-0005-0000-0000-00006A100000}"/>
    <cellStyle name="Currency 2 6 2 2 3 2" xfId="2308" xr:uid="{00000000-0005-0000-0000-00006B100000}"/>
    <cellStyle name="Currency 2 6 2 2 3 2 2" xfId="4655" xr:uid="{00000000-0005-0000-0000-00006C100000}"/>
    <cellStyle name="Currency 2 6 2 2 3 2 3" xfId="3483" xr:uid="{00000000-0005-0000-0000-00006D100000}"/>
    <cellStyle name="Currency 2 6 2 2 3 3" xfId="4019" xr:uid="{00000000-0005-0000-0000-00006E100000}"/>
    <cellStyle name="Currency 2 6 2 2 3 4" xfId="2847" xr:uid="{00000000-0005-0000-0000-00006F100000}"/>
    <cellStyle name="Currency 2 6 2 2 4" xfId="1530" xr:uid="{00000000-0005-0000-0000-000070100000}"/>
    <cellStyle name="Currency 2 6 2 2 4 2" xfId="4229" xr:uid="{00000000-0005-0000-0000-000071100000}"/>
    <cellStyle name="Currency 2 6 2 2 4 3" xfId="3057" xr:uid="{00000000-0005-0000-0000-000072100000}"/>
    <cellStyle name="Currency 2 6 2 2 5" xfId="3593" xr:uid="{00000000-0005-0000-0000-000073100000}"/>
    <cellStyle name="Currency 2 6 2 2 6" xfId="2421" xr:uid="{00000000-0005-0000-0000-000074100000}"/>
    <cellStyle name="Currency 2 6 2 3" xfId="556" xr:uid="{00000000-0005-0000-0000-000075100000}"/>
    <cellStyle name="Currency 2 6 2 3 2" xfId="1739" xr:uid="{00000000-0005-0000-0000-000076100000}"/>
    <cellStyle name="Currency 2 6 2 3 2 2" xfId="4335" xr:uid="{00000000-0005-0000-0000-000077100000}"/>
    <cellStyle name="Currency 2 6 2 3 2 3" xfId="3163" xr:uid="{00000000-0005-0000-0000-000078100000}"/>
    <cellStyle name="Currency 2 6 2 3 3" xfId="3699" xr:uid="{00000000-0005-0000-0000-000079100000}"/>
    <cellStyle name="Currency 2 6 2 3 4" xfId="2527" xr:uid="{00000000-0005-0000-0000-00007A100000}"/>
    <cellStyle name="Currency 2 6 2 4" xfId="990" xr:uid="{00000000-0005-0000-0000-00007B100000}"/>
    <cellStyle name="Currency 2 6 2 4 2" xfId="2160" xr:uid="{00000000-0005-0000-0000-00007C100000}"/>
    <cellStyle name="Currency 2 6 2 4 2 2" xfId="4548" xr:uid="{00000000-0005-0000-0000-00007D100000}"/>
    <cellStyle name="Currency 2 6 2 4 2 3" xfId="3376" xr:uid="{00000000-0005-0000-0000-00007E100000}"/>
    <cellStyle name="Currency 2 6 2 4 3" xfId="3912" xr:uid="{00000000-0005-0000-0000-00007F100000}"/>
    <cellStyle name="Currency 2 6 2 4 4" xfId="2740" xr:uid="{00000000-0005-0000-0000-000080100000}"/>
    <cellStyle name="Currency 2 6 2 5" xfId="1324" xr:uid="{00000000-0005-0000-0000-000081100000}"/>
    <cellStyle name="Currency 2 6 2 5 2" xfId="4125" xr:uid="{00000000-0005-0000-0000-000082100000}"/>
    <cellStyle name="Currency 2 6 2 5 3" xfId="2953" xr:uid="{00000000-0005-0000-0000-000083100000}"/>
    <cellStyle name="Currency 2 6 3" xfId="246" xr:uid="{00000000-0005-0000-0000-000084100000}"/>
    <cellStyle name="Currency 2 6 3 2" xfId="662" xr:uid="{00000000-0005-0000-0000-000085100000}"/>
    <cellStyle name="Currency 2 6 3 2 2" xfId="1845" xr:uid="{00000000-0005-0000-0000-000086100000}"/>
    <cellStyle name="Currency 2 6 3 2 2 2" xfId="4389" xr:uid="{00000000-0005-0000-0000-000087100000}"/>
    <cellStyle name="Currency 2 6 3 2 2 3" xfId="3217" xr:uid="{00000000-0005-0000-0000-000088100000}"/>
    <cellStyle name="Currency 2 6 3 2 3" xfId="3753" xr:uid="{00000000-0005-0000-0000-000089100000}"/>
    <cellStyle name="Currency 2 6 3 2 4" xfId="2581" xr:uid="{00000000-0005-0000-0000-00008A100000}"/>
    <cellStyle name="Currency 2 6 3 3" xfId="1091" xr:uid="{00000000-0005-0000-0000-00008B100000}"/>
    <cellStyle name="Currency 2 6 3 3 2" xfId="2258" xr:uid="{00000000-0005-0000-0000-00008C100000}"/>
    <cellStyle name="Currency 2 6 3 3 2 2" xfId="4605" xr:uid="{00000000-0005-0000-0000-00008D100000}"/>
    <cellStyle name="Currency 2 6 3 3 2 3" xfId="3433" xr:uid="{00000000-0005-0000-0000-00008E100000}"/>
    <cellStyle name="Currency 2 6 3 3 3" xfId="3969" xr:uid="{00000000-0005-0000-0000-00008F100000}"/>
    <cellStyle name="Currency 2 6 3 3 4" xfId="2797" xr:uid="{00000000-0005-0000-0000-000090100000}"/>
    <cellStyle name="Currency 2 6 3 4" xfId="1430" xr:uid="{00000000-0005-0000-0000-000091100000}"/>
    <cellStyle name="Currency 2 6 3 4 2" xfId="4179" xr:uid="{00000000-0005-0000-0000-000092100000}"/>
    <cellStyle name="Currency 2 6 3 4 3" xfId="3007" xr:uid="{00000000-0005-0000-0000-000093100000}"/>
    <cellStyle name="Currency 2 6 3 5" xfId="3543" xr:uid="{00000000-0005-0000-0000-000094100000}"/>
    <cellStyle name="Currency 2 6 3 6" xfId="2371" xr:uid="{00000000-0005-0000-0000-000095100000}"/>
    <cellStyle name="Currency 2 6 4" xfId="456" xr:uid="{00000000-0005-0000-0000-000096100000}"/>
    <cellStyle name="Currency 2 6 4 2" xfId="1639" xr:uid="{00000000-0005-0000-0000-000097100000}"/>
    <cellStyle name="Currency 2 6 4 2 2" xfId="4285" xr:uid="{00000000-0005-0000-0000-000098100000}"/>
    <cellStyle name="Currency 2 6 4 2 3" xfId="3113" xr:uid="{00000000-0005-0000-0000-000099100000}"/>
    <cellStyle name="Currency 2 6 4 3" xfId="3649" xr:uid="{00000000-0005-0000-0000-00009A100000}"/>
    <cellStyle name="Currency 2 6 4 4" xfId="2477" xr:uid="{00000000-0005-0000-0000-00009B100000}"/>
    <cellStyle name="Currency 2 6 5" xfId="890" xr:uid="{00000000-0005-0000-0000-00009C100000}"/>
    <cellStyle name="Currency 2 6 5 2" xfId="2060" xr:uid="{00000000-0005-0000-0000-00009D100000}"/>
    <cellStyle name="Currency 2 6 5 2 2" xfId="4498" xr:uid="{00000000-0005-0000-0000-00009E100000}"/>
    <cellStyle name="Currency 2 6 5 2 3" xfId="3326" xr:uid="{00000000-0005-0000-0000-00009F100000}"/>
    <cellStyle name="Currency 2 6 5 3" xfId="3862" xr:uid="{00000000-0005-0000-0000-0000A0100000}"/>
    <cellStyle name="Currency 2 6 5 4" xfId="2690" xr:uid="{00000000-0005-0000-0000-0000A1100000}"/>
    <cellStyle name="Currency 2 6 6" xfId="1224" xr:uid="{00000000-0005-0000-0000-0000A2100000}"/>
    <cellStyle name="Currency 2 6 6 2" xfId="4075" xr:uid="{00000000-0005-0000-0000-0000A3100000}"/>
    <cellStyle name="Currency 2 6 6 3" xfId="2903" xr:uid="{00000000-0005-0000-0000-0000A4100000}"/>
    <cellStyle name="Currency 2 7" xfId="45" xr:uid="{00000000-0005-0000-0000-0000A5100000}"/>
    <cellStyle name="Currency 2 7 2" xfId="145" xr:uid="{00000000-0005-0000-0000-0000A6100000}"/>
    <cellStyle name="Currency 2 7 2 2" xfId="356" xr:uid="{00000000-0005-0000-0000-0000A7100000}"/>
    <cellStyle name="Currency 2 7 2 2 2" xfId="772" xr:uid="{00000000-0005-0000-0000-0000A8100000}"/>
    <cellStyle name="Currency 2 7 2 2 2 2" xfId="1955" xr:uid="{00000000-0005-0000-0000-0000A9100000}"/>
    <cellStyle name="Currency 2 7 2 2 2 2 2" xfId="4444" xr:uid="{00000000-0005-0000-0000-0000AA100000}"/>
    <cellStyle name="Currency 2 7 2 2 2 2 3" xfId="3272" xr:uid="{00000000-0005-0000-0000-0000AB100000}"/>
    <cellStyle name="Currency 2 7 2 2 2 3" xfId="3808" xr:uid="{00000000-0005-0000-0000-0000AC100000}"/>
    <cellStyle name="Currency 2 7 2 2 2 4" xfId="2636" xr:uid="{00000000-0005-0000-0000-0000AD100000}"/>
    <cellStyle name="Currency 2 7 2 2 3" xfId="1146" xr:uid="{00000000-0005-0000-0000-0000AE100000}"/>
    <cellStyle name="Currency 2 7 2 2 3 2" xfId="2313" xr:uid="{00000000-0005-0000-0000-0000AF100000}"/>
    <cellStyle name="Currency 2 7 2 2 3 2 2" xfId="4660" xr:uid="{00000000-0005-0000-0000-0000B0100000}"/>
    <cellStyle name="Currency 2 7 2 2 3 2 3" xfId="3488" xr:uid="{00000000-0005-0000-0000-0000B1100000}"/>
    <cellStyle name="Currency 2 7 2 2 3 3" xfId="4024" xr:uid="{00000000-0005-0000-0000-0000B2100000}"/>
    <cellStyle name="Currency 2 7 2 2 3 4" xfId="2852" xr:uid="{00000000-0005-0000-0000-0000B3100000}"/>
    <cellStyle name="Currency 2 7 2 2 4" xfId="1540" xr:uid="{00000000-0005-0000-0000-0000B4100000}"/>
    <cellStyle name="Currency 2 7 2 2 4 2" xfId="4234" xr:uid="{00000000-0005-0000-0000-0000B5100000}"/>
    <cellStyle name="Currency 2 7 2 2 4 3" xfId="3062" xr:uid="{00000000-0005-0000-0000-0000B6100000}"/>
    <cellStyle name="Currency 2 7 2 2 5" xfId="3598" xr:uid="{00000000-0005-0000-0000-0000B7100000}"/>
    <cellStyle name="Currency 2 7 2 2 6" xfId="2426" xr:uid="{00000000-0005-0000-0000-0000B8100000}"/>
    <cellStyle name="Currency 2 7 2 3" xfId="566" xr:uid="{00000000-0005-0000-0000-0000B9100000}"/>
    <cellStyle name="Currency 2 7 2 3 2" xfId="1749" xr:uid="{00000000-0005-0000-0000-0000BA100000}"/>
    <cellStyle name="Currency 2 7 2 3 2 2" xfId="4340" xr:uid="{00000000-0005-0000-0000-0000BB100000}"/>
    <cellStyle name="Currency 2 7 2 3 2 3" xfId="3168" xr:uid="{00000000-0005-0000-0000-0000BC100000}"/>
    <cellStyle name="Currency 2 7 2 3 3" xfId="3704" xr:uid="{00000000-0005-0000-0000-0000BD100000}"/>
    <cellStyle name="Currency 2 7 2 3 4" xfId="2532" xr:uid="{00000000-0005-0000-0000-0000BE100000}"/>
    <cellStyle name="Currency 2 7 2 4" xfId="1000" xr:uid="{00000000-0005-0000-0000-0000BF100000}"/>
    <cellStyle name="Currency 2 7 2 4 2" xfId="2170" xr:uid="{00000000-0005-0000-0000-0000C0100000}"/>
    <cellStyle name="Currency 2 7 2 4 2 2" xfId="4553" xr:uid="{00000000-0005-0000-0000-0000C1100000}"/>
    <cellStyle name="Currency 2 7 2 4 2 3" xfId="3381" xr:uid="{00000000-0005-0000-0000-0000C2100000}"/>
    <cellStyle name="Currency 2 7 2 4 3" xfId="3917" xr:uid="{00000000-0005-0000-0000-0000C3100000}"/>
    <cellStyle name="Currency 2 7 2 4 4" xfId="2745" xr:uid="{00000000-0005-0000-0000-0000C4100000}"/>
    <cellStyle name="Currency 2 7 2 5" xfId="1334" xr:uid="{00000000-0005-0000-0000-0000C5100000}"/>
    <cellStyle name="Currency 2 7 2 5 2" xfId="4130" xr:uid="{00000000-0005-0000-0000-0000C6100000}"/>
    <cellStyle name="Currency 2 7 2 5 3" xfId="2958" xr:uid="{00000000-0005-0000-0000-0000C7100000}"/>
    <cellStyle name="Currency 2 7 3" xfId="256" xr:uid="{00000000-0005-0000-0000-0000C8100000}"/>
    <cellStyle name="Currency 2 7 3 2" xfId="672" xr:uid="{00000000-0005-0000-0000-0000C9100000}"/>
    <cellStyle name="Currency 2 7 3 2 2" xfId="1855" xr:uid="{00000000-0005-0000-0000-0000CA100000}"/>
    <cellStyle name="Currency 2 7 3 2 2 2" xfId="4394" xr:uid="{00000000-0005-0000-0000-0000CB100000}"/>
    <cellStyle name="Currency 2 7 3 2 2 3" xfId="3222" xr:uid="{00000000-0005-0000-0000-0000CC100000}"/>
    <cellStyle name="Currency 2 7 3 2 3" xfId="3758" xr:uid="{00000000-0005-0000-0000-0000CD100000}"/>
    <cellStyle name="Currency 2 7 3 2 4" xfId="2586" xr:uid="{00000000-0005-0000-0000-0000CE100000}"/>
    <cellStyle name="Currency 2 7 3 3" xfId="1096" xr:uid="{00000000-0005-0000-0000-0000CF100000}"/>
    <cellStyle name="Currency 2 7 3 3 2" xfId="2263" xr:uid="{00000000-0005-0000-0000-0000D0100000}"/>
    <cellStyle name="Currency 2 7 3 3 2 2" xfId="4610" xr:uid="{00000000-0005-0000-0000-0000D1100000}"/>
    <cellStyle name="Currency 2 7 3 3 2 3" xfId="3438" xr:uid="{00000000-0005-0000-0000-0000D2100000}"/>
    <cellStyle name="Currency 2 7 3 3 3" xfId="3974" xr:uid="{00000000-0005-0000-0000-0000D3100000}"/>
    <cellStyle name="Currency 2 7 3 3 4" xfId="2802" xr:uid="{00000000-0005-0000-0000-0000D4100000}"/>
    <cellStyle name="Currency 2 7 3 4" xfId="1440" xr:uid="{00000000-0005-0000-0000-0000D5100000}"/>
    <cellStyle name="Currency 2 7 3 4 2" xfId="4184" xr:uid="{00000000-0005-0000-0000-0000D6100000}"/>
    <cellStyle name="Currency 2 7 3 4 3" xfId="3012" xr:uid="{00000000-0005-0000-0000-0000D7100000}"/>
    <cellStyle name="Currency 2 7 3 5" xfId="3548" xr:uid="{00000000-0005-0000-0000-0000D8100000}"/>
    <cellStyle name="Currency 2 7 3 6" xfId="2376" xr:uid="{00000000-0005-0000-0000-0000D9100000}"/>
    <cellStyle name="Currency 2 7 4" xfId="466" xr:uid="{00000000-0005-0000-0000-0000DA100000}"/>
    <cellStyle name="Currency 2 7 4 2" xfId="1649" xr:uid="{00000000-0005-0000-0000-0000DB100000}"/>
    <cellStyle name="Currency 2 7 4 2 2" xfId="4290" xr:uid="{00000000-0005-0000-0000-0000DC100000}"/>
    <cellStyle name="Currency 2 7 4 2 3" xfId="3118" xr:uid="{00000000-0005-0000-0000-0000DD100000}"/>
    <cellStyle name="Currency 2 7 4 3" xfId="3654" xr:uid="{00000000-0005-0000-0000-0000DE100000}"/>
    <cellStyle name="Currency 2 7 4 4" xfId="2482" xr:uid="{00000000-0005-0000-0000-0000DF100000}"/>
    <cellStyle name="Currency 2 7 5" xfId="900" xr:uid="{00000000-0005-0000-0000-0000E0100000}"/>
    <cellStyle name="Currency 2 7 5 2" xfId="2070" xr:uid="{00000000-0005-0000-0000-0000E1100000}"/>
    <cellStyle name="Currency 2 7 5 2 2" xfId="4503" xr:uid="{00000000-0005-0000-0000-0000E2100000}"/>
    <cellStyle name="Currency 2 7 5 2 3" xfId="3331" xr:uid="{00000000-0005-0000-0000-0000E3100000}"/>
    <cellStyle name="Currency 2 7 5 3" xfId="3867" xr:uid="{00000000-0005-0000-0000-0000E4100000}"/>
    <cellStyle name="Currency 2 7 5 4" xfId="2695" xr:uid="{00000000-0005-0000-0000-0000E5100000}"/>
    <cellStyle name="Currency 2 7 6" xfId="1234" xr:uid="{00000000-0005-0000-0000-0000E6100000}"/>
    <cellStyle name="Currency 2 7 6 2" xfId="4080" xr:uid="{00000000-0005-0000-0000-0000E7100000}"/>
    <cellStyle name="Currency 2 7 6 3" xfId="2908" xr:uid="{00000000-0005-0000-0000-0000E8100000}"/>
    <cellStyle name="Currency 2 8" xfId="55" xr:uid="{00000000-0005-0000-0000-0000E9100000}"/>
    <cellStyle name="Currency 2 8 2" xfId="155" xr:uid="{00000000-0005-0000-0000-0000EA100000}"/>
    <cellStyle name="Currency 2 8 2 2" xfId="366" xr:uid="{00000000-0005-0000-0000-0000EB100000}"/>
    <cellStyle name="Currency 2 8 2 2 2" xfId="782" xr:uid="{00000000-0005-0000-0000-0000EC100000}"/>
    <cellStyle name="Currency 2 8 2 2 2 2" xfId="1965" xr:uid="{00000000-0005-0000-0000-0000ED100000}"/>
    <cellStyle name="Currency 2 8 2 2 2 2 2" xfId="4449" xr:uid="{00000000-0005-0000-0000-0000EE100000}"/>
    <cellStyle name="Currency 2 8 2 2 2 2 3" xfId="3277" xr:uid="{00000000-0005-0000-0000-0000EF100000}"/>
    <cellStyle name="Currency 2 8 2 2 2 3" xfId="3813" xr:uid="{00000000-0005-0000-0000-0000F0100000}"/>
    <cellStyle name="Currency 2 8 2 2 2 4" xfId="2641" xr:uid="{00000000-0005-0000-0000-0000F1100000}"/>
    <cellStyle name="Currency 2 8 2 2 3" xfId="1151" xr:uid="{00000000-0005-0000-0000-0000F2100000}"/>
    <cellStyle name="Currency 2 8 2 2 3 2" xfId="2318" xr:uid="{00000000-0005-0000-0000-0000F3100000}"/>
    <cellStyle name="Currency 2 8 2 2 3 2 2" xfId="4665" xr:uid="{00000000-0005-0000-0000-0000F4100000}"/>
    <cellStyle name="Currency 2 8 2 2 3 2 3" xfId="3493" xr:uid="{00000000-0005-0000-0000-0000F5100000}"/>
    <cellStyle name="Currency 2 8 2 2 3 3" xfId="4029" xr:uid="{00000000-0005-0000-0000-0000F6100000}"/>
    <cellStyle name="Currency 2 8 2 2 3 4" xfId="2857" xr:uid="{00000000-0005-0000-0000-0000F7100000}"/>
    <cellStyle name="Currency 2 8 2 2 4" xfId="1550" xr:uid="{00000000-0005-0000-0000-0000F8100000}"/>
    <cellStyle name="Currency 2 8 2 2 4 2" xfId="4239" xr:uid="{00000000-0005-0000-0000-0000F9100000}"/>
    <cellStyle name="Currency 2 8 2 2 4 3" xfId="3067" xr:uid="{00000000-0005-0000-0000-0000FA100000}"/>
    <cellStyle name="Currency 2 8 2 2 5" xfId="3603" xr:uid="{00000000-0005-0000-0000-0000FB100000}"/>
    <cellStyle name="Currency 2 8 2 2 6" xfId="2431" xr:uid="{00000000-0005-0000-0000-0000FC100000}"/>
    <cellStyle name="Currency 2 8 2 3" xfId="576" xr:uid="{00000000-0005-0000-0000-0000FD100000}"/>
    <cellStyle name="Currency 2 8 2 3 2" xfId="1759" xr:uid="{00000000-0005-0000-0000-0000FE100000}"/>
    <cellStyle name="Currency 2 8 2 3 2 2" xfId="4345" xr:uid="{00000000-0005-0000-0000-0000FF100000}"/>
    <cellStyle name="Currency 2 8 2 3 2 3" xfId="3173" xr:uid="{00000000-0005-0000-0000-000000110000}"/>
    <cellStyle name="Currency 2 8 2 3 3" xfId="3709" xr:uid="{00000000-0005-0000-0000-000001110000}"/>
    <cellStyle name="Currency 2 8 2 3 4" xfId="2537" xr:uid="{00000000-0005-0000-0000-000002110000}"/>
    <cellStyle name="Currency 2 8 2 4" xfId="1010" xr:uid="{00000000-0005-0000-0000-000003110000}"/>
    <cellStyle name="Currency 2 8 2 4 2" xfId="2180" xr:uid="{00000000-0005-0000-0000-000004110000}"/>
    <cellStyle name="Currency 2 8 2 4 2 2" xfId="4558" xr:uid="{00000000-0005-0000-0000-000005110000}"/>
    <cellStyle name="Currency 2 8 2 4 2 3" xfId="3386" xr:uid="{00000000-0005-0000-0000-000006110000}"/>
    <cellStyle name="Currency 2 8 2 4 3" xfId="3922" xr:uid="{00000000-0005-0000-0000-000007110000}"/>
    <cellStyle name="Currency 2 8 2 4 4" xfId="2750" xr:uid="{00000000-0005-0000-0000-000008110000}"/>
    <cellStyle name="Currency 2 8 2 5" xfId="1344" xr:uid="{00000000-0005-0000-0000-000009110000}"/>
    <cellStyle name="Currency 2 8 2 5 2" xfId="4135" xr:uid="{00000000-0005-0000-0000-00000A110000}"/>
    <cellStyle name="Currency 2 8 2 5 3" xfId="2963" xr:uid="{00000000-0005-0000-0000-00000B110000}"/>
    <cellStyle name="Currency 2 8 3" xfId="266" xr:uid="{00000000-0005-0000-0000-00000C110000}"/>
    <cellStyle name="Currency 2 8 3 2" xfId="682" xr:uid="{00000000-0005-0000-0000-00000D110000}"/>
    <cellStyle name="Currency 2 8 3 2 2" xfId="1865" xr:uid="{00000000-0005-0000-0000-00000E110000}"/>
    <cellStyle name="Currency 2 8 3 2 2 2" xfId="4399" xr:uid="{00000000-0005-0000-0000-00000F110000}"/>
    <cellStyle name="Currency 2 8 3 2 2 3" xfId="3227" xr:uid="{00000000-0005-0000-0000-000010110000}"/>
    <cellStyle name="Currency 2 8 3 2 3" xfId="3763" xr:uid="{00000000-0005-0000-0000-000011110000}"/>
    <cellStyle name="Currency 2 8 3 2 4" xfId="2591" xr:uid="{00000000-0005-0000-0000-000012110000}"/>
    <cellStyle name="Currency 2 8 3 3" xfId="1101" xr:uid="{00000000-0005-0000-0000-000013110000}"/>
    <cellStyle name="Currency 2 8 3 3 2" xfId="2268" xr:uid="{00000000-0005-0000-0000-000014110000}"/>
    <cellStyle name="Currency 2 8 3 3 2 2" xfId="4615" xr:uid="{00000000-0005-0000-0000-000015110000}"/>
    <cellStyle name="Currency 2 8 3 3 2 3" xfId="3443" xr:uid="{00000000-0005-0000-0000-000016110000}"/>
    <cellStyle name="Currency 2 8 3 3 3" xfId="3979" xr:uid="{00000000-0005-0000-0000-000017110000}"/>
    <cellStyle name="Currency 2 8 3 3 4" xfId="2807" xr:uid="{00000000-0005-0000-0000-000018110000}"/>
    <cellStyle name="Currency 2 8 3 4" xfId="1450" xr:uid="{00000000-0005-0000-0000-000019110000}"/>
    <cellStyle name="Currency 2 8 3 4 2" xfId="4189" xr:uid="{00000000-0005-0000-0000-00001A110000}"/>
    <cellStyle name="Currency 2 8 3 4 3" xfId="3017" xr:uid="{00000000-0005-0000-0000-00001B110000}"/>
    <cellStyle name="Currency 2 8 3 5" xfId="3553" xr:uid="{00000000-0005-0000-0000-00001C110000}"/>
    <cellStyle name="Currency 2 8 3 6" xfId="2381" xr:uid="{00000000-0005-0000-0000-00001D110000}"/>
    <cellStyle name="Currency 2 8 4" xfId="476" xr:uid="{00000000-0005-0000-0000-00001E110000}"/>
    <cellStyle name="Currency 2 8 4 2" xfId="1659" xr:uid="{00000000-0005-0000-0000-00001F110000}"/>
    <cellStyle name="Currency 2 8 4 2 2" xfId="4295" xr:uid="{00000000-0005-0000-0000-000020110000}"/>
    <cellStyle name="Currency 2 8 4 2 3" xfId="3123" xr:uid="{00000000-0005-0000-0000-000021110000}"/>
    <cellStyle name="Currency 2 8 4 3" xfId="3659" xr:uid="{00000000-0005-0000-0000-000022110000}"/>
    <cellStyle name="Currency 2 8 4 4" xfId="2487" xr:uid="{00000000-0005-0000-0000-000023110000}"/>
    <cellStyle name="Currency 2 8 5" xfId="910" xr:uid="{00000000-0005-0000-0000-000024110000}"/>
    <cellStyle name="Currency 2 8 5 2" xfId="2080" xr:uid="{00000000-0005-0000-0000-000025110000}"/>
    <cellStyle name="Currency 2 8 5 2 2" xfId="4508" xr:uid="{00000000-0005-0000-0000-000026110000}"/>
    <cellStyle name="Currency 2 8 5 2 3" xfId="3336" xr:uid="{00000000-0005-0000-0000-000027110000}"/>
    <cellStyle name="Currency 2 8 5 3" xfId="3872" xr:uid="{00000000-0005-0000-0000-000028110000}"/>
    <cellStyle name="Currency 2 8 5 4" xfId="2700" xr:uid="{00000000-0005-0000-0000-000029110000}"/>
    <cellStyle name="Currency 2 8 6" xfId="1244" xr:uid="{00000000-0005-0000-0000-00002A110000}"/>
    <cellStyle name="Currency 2 8 6 2" xfId="4085" xr:uid="{00000000-0005-0000-0000-00002B110000}"/>
    <cellStyle name="Currency 2 8 6 3" xfId="2913" xr:uid="{00000000-0005-0000-0000-00002C110000}"/>
    <cellStyle name="Currency 2 9" xfId="65" xr:uid="{00000000-0005-0000-0000-00002D110000}"/>
    <cellStyle name="Currency 2 9 2" xfId="165" xr:uid="{00000000-0005-0000-0000-00002E110000}"/>
    <cellStyle name="Currency 2 9 2 2" xfId="376" xr:uid="{00000000-0005-0000-0000-00002F110000}"/>
    <cellStyle name="Currency 2 9 2 2 2" xfId="792" xr:uid="{00000000-0005-0000-0000-000030110000}"/>
    <cellStyle name="Currency 2 9 2 2 2 2" xfId="1975" xr:uid="{00000000-0005-0000-0000-000031110000}"/>
    <cellStyle name="Currency 2 9 2 2 2 2 2" xfId="4454" xr:uid="{00000000-0005-0000-0000-000032110000}"/>
    <cellStyle name="Currency 2 9 2 2 2 2 3" xfId="3282" xr:uid="{00000000-0005-0000-0000-000033110000}"/>
    <cellStyle name="Currency 2 9 2 2 2 3" xfId="3818" xr:uid="{00000000-0005-0000-0000-000034110000}"/>
    <cellStyle name="Currency 2 9 2 2 2 4" xfId="2646" xr:uid="{00000000-0005-0000-0000-000035110000}"/>
    <cellStyle name="Currency 2 9 2 2 3" xfId="1156" xr:uid="{00000000-0005-0000-0000-000036110000}"/>
    <cellStyle name="Currency 2 9 2 2 3 2" xfId="2323" xr:uid="{00000000-0005-0000-0000-000037110000}"/>
    <cellStyle name="Currency 2 9 2 2 3 2 2" xfId="4670" xr:uid="{00000000-0005-0000-0000-000038110000}"/>
    <cellStyle name="Currency 2 9 2 2 3 2 3" xfId="3498" xr:uid="{00000000-0005-0000-0000-000039110000}"/>
    <cellStyle name="Currency 2 9 2 2 3 3" xfId="4034" xr:uid="{00000000-0005-0000-0000-00003A110000}"/>
    <cellStyle name="Currency 2 9 2 2 3 4" xfId="2862" xr:uid="{00000000-0005-0000-0000-00003B110000}"/>
    <cellStyle name="Currency 2 9 2 2 4" xfId="1560" xr:uid="{00000000-0005-0000-0000-00003C110000}"/>
    <cellStyle name="Currency 2 9 2 2 4 2" xfId="4244" xr:uid="{00000000-0005-0000-0000-00003D110000}"/>
    <cellStyle name="Currency 2 9 2 2 4 3" xfId="3072" xr:uid="{00000000-0005-0000-0000-00003E110000}"/>
    <cellStyle name="Currency 2 9 2 2 5" xfId="3608" xr:uid="{00000000-0005-0000-0000-00003F110000}"/>
    <cellStyle name="Currency 2 9 2 2 6" xfId="2436" xr:uid="{00000000-0005-0000-0000-000040110000}"/>
    <cellStyle name="Currency 2 9 2 3" xfId="586" xr:uid="{00000000-0005-0000-0000-000041110000}"/>
    <cellStyle name="Currency 2 9 2 3 2" xfId="1769" xr:uid="{00000000-0005-0000-0000-000042110000}"/>
    <cellStyle name="Currency 2 9 2 3 2 2" xfId="4350" xr:uid="{00000000-0005-0000-0000-000043110000}"/>
    <cellStyle name="Currency 2 9 2 3 2 3" xfId="3178" xr:uid="{00000000-0005-0000-0000-000044110000}"/>
    <cellStyle name="Currency 2 9 2 3 3" xfId="3714" xr:uid="{00000000-0005-0000-0000-000045110000}"/>
    <cellStyle name="Currency 2 9 2 3 4" xfId="2542" xr:uid="{00000000-0005-0000-0000-000046110000}"/>
    <cellStyle name="Currency 2 9 2 4" xfId="1020" xr:uid="{00000000-0005-0000-0000-000047110000}"/>
    <cellStyle name="Currency 2 9 2 4 2" xfId="2190" xr:uid="{00000000-0005-0000-0000-000048110000}"/>
    <cellStyle name="Currency 2 9 2 4 2 2" xfId="4563" xr:uid="{00000000-0005-0000-0000-000049110000}"/>
    <cellStyle name="Currency 2 9 2 4 2 3" xfId="3391" xr:uid="{00000000-0005-0000-0000-00004A110000}"/>
    <cellStyle name="Currency 2 9 2 4 3" xfId="3927" xr:uid="{00000000-0005-0000-0000-00004B110000}"/>
    <cellStyle name="Currency 2 9 2 4 4" xfId="2755" xr:uid="{00000000-0005-0000-0000-00004C110000}"/>
    <cellStyle name="Currency 2 9 2 5" xfId="1354" xr:uid="{00000000-0005-0000-0000-00004D110000}"/>
    <cellStyle name="Currency 2 9 2 5 2" xfId="4140" xr:uid="{00000000-0005-0000-0000-00004E110000}"/>
    <cellStyle name="Currency 2 9 2 5 3" xfId="2968" xr:uid="{00000000-0005-0000-0000-00004F110000}"/>
    <cellStyle name="Currency 2 9 3" xfId="276" xr:uid="{00000000-0005-0000-0000-000050110000}"/>
    <cellStyle name="Currency 2 9 3 2" xfId="692" xr:uid="{00000000-0005-0000-0000-000051110000}"/>
    <cellStyle name="Currency 2 9 3 2 2" xfId="1875" xr:uid="{00000000-0005-0000-0000-000052110000}"/>
    <cellStyle name="Currency 2 9 3 2 2 2" xfId="4404" xr:uid="{00000000-0005-0000-0000-000053110000}"/>
    <cellStyle name="Currency 2 9 3 2 2 3" xfId="3232" xr:uid="{00000000-0005-0000-0000-000054110000}"/>
    <cellStyle name="Currency 2 9 3 2 3" xfId="3768" xr:uid="{00000000-0005-0000-0000-000055110000}"/>
    <cellStyle name="Currency 2 9 3 2 4" xfId="2596" xr:uid="{00000000-0005-0000-0000-000056110000}"/>
    <cellStyle name="Currency 2 9 3 3" xfId="1106" xr:uid="{00000000-0005-0000-0000-000057110000}"/>
    <cellStyle name="Currency 2 9 3 3 2" xfId="2273" xr:uid="{00000000-0005-0000-0000-000058110000}"/>
    <cellStyle name="Currency 2 9 3 3 2 2" xfId="4620" xr:uid="{00000000-0005-0000-0000-000059110000}"/>
    <cellStyle name="Currency 2 9 3 3 2 3" xfId="3448" xr:uid="{00000000-0005-0000-0000-00005A110000}"/>
    <cellStyle name="Currency 2 9 3 3 3" xfId="3984" xr:uid="{00000000-0005-0000-0000-00005B110000}"/>
    <cellStyle name="Currency 2 9 3 3 4" xfId="2812" xr:uid="{00000000-0005-0000-0000-00005C110000}"/>
    <cellStyle name="Currency 2 9 3 4" xfId="1460" xr:uid="{00000000-0005-0000-0000-00005D110000}"/>
    <cellStyle name="Currency 2 9 3 4 2" xfId="4194" xr:uid="{00000000-0005-0000-0000-00005E110000}"/>
    <cellStyle name="Currency 2 9 3 4 3" xfId="3022" xr:uid="{00000000-0005-0000-0000-00005F110000}"/>
    <cellStyle name="Currency 2 9 3 5" xfId="3558" xr:uid="{00000000-0005-0000-0000-000060110000}"/>
    <cellStyle name="Currency 2 9 3 6" xfId="2386" xr:uid="{00000000-0005-0000-0000-000061110000}"/>
    <cellStyle name="Currency 2 9 4" xfId="486" xr:uid="{00000000-0005-0000-0000-000062110000}"/>
    <cellStyle name="Currency 2 9 4 2" xfId="1669" xr:uid="{00000000-0005-0000-0000-000063110000}"/>
    <cellStyle name="Currency 2 9 4 2 2" xfId="4300" xr:uid="{00000000-0005-0000-0000-000064110000}"/>
    <cellStyle name="Currency 2 9 4 2 3" xfId="3128" xr:uid="{00000000-0005-0000-0000-000065110000}"/>
    <cellStyle name="Currency 2 9 4 3" xfId="3664" xr:uid="{00000000-0005-0000-0000-000066110000}"/>
    <cellStyle name="Currency 2 9 4 4" xfId="2492" xr:uid="{00000000-0005-0000-0000-000067110000}"/>
    <cellStyle name="Currency 2 9 5" xfId="920" xr:uid="{00000000-0005-0000-0000-000068110000}"/>
    <cellStyle name="Currency 2 9 5 2" xfId="2090" xr:uid="{00000000-0005-0000-0000-000069110000}"/>
    <cellStyle name="Currency 2 9 5 2 2" xfId="4513" xr:uid="{00000000-0005-0000-0000-00006A110000}"/>
    <cellStyle name="Currency 2 9 5 2 3" xfId="3341" xr:uid="{00000000-0005-0000-0000-00006B110000}"/>
    <cellStyle name="Currency 2 9 5 3" xfId="3877" xr:uid="{00000000-0005-0000-0000-00006C110000}"/>
    <cellStyle name="Currency 2 9 5 4" xfId="2705" xr:uid="{00000000-0005-0000-0000-00006D110000}"/>
    <cellStyle name="Currency 2 9 6" xfId="1254" xr:uid="{00000000-0005-0000-0000-00006E110000}"/>
    <cellStyle name="Currency 2 9 6 2" xfId="4090" xr:uid="{00000000-0005-0000-0000-00006F110000}"/>
    <cellStyle name="Currency 2 9 6 3" xfId="2918" xr:uid="{00000000-0005-0000-0000-000070110000}"/>
    <cellStyle name="Euro" xfId="22" xr:uid="{00000000-0005-0000-0000-000071110000}"/>
    <cellStyle name="Euro 2" xfId="1192" xr:uid="{00000000-0005-0000-0000-000072110000}"/>
    <cellStyle name="Euro 3" xfId="1188" xr:uid="{00000000-0005-0000-0000-000073110000}"/>
    <cellStyle name="Hyperlink" xfId="23" builtinId="8"/>
    <cellStyle name="Hyperlink 2" xfId="878" xr:uid="{00000000-0005-0000-0000-000075110000}"/>
    <cellStyle name="Hyperlink 3" xfId="1197" xr:uid="{00000000-0005-0000-0000-000076110000}"/>
    <cellStyle name="Hyperlink 4" xfId="856" xr:uid="{00000000-0005-0000-0000-000077110000}"/>
    <cellStyle name="Komma 2" xfId="21" xr:uid="{00000000-0005-0000-0000-000079110000}"/>
    <cellStyle name="Komma 2 2" xfId="877" xr:uid="{00000000-0005-0000-0000-00007A110000}"/>
    <cellStyle name="Komma 2 3" xfId="860" xr:uid="{00000000-0005-0000-0000-00007B110000}"/>
    <cellStyle name="Komma 3" xfId="216" xr:uid="{00000000-0005-0000-0000-00007C110000}"/>
    <cellStyle name="Komma 3 2" xfId="425" xr:uid="{00000000-0005-0000-0000-00007D110000}"/>
    <cellStyle name="Komma 3 2 2" xfId="841" xr:uid="{00000000-0005-0000-0000-00007E110000}"/>
    <cellStyle name="Komma 3 2 2 2" xfId="2024" xr:uid="{00000000-0005-0000-0000-00007F110000}"/>
    <cellStyle name="Komma 3 2 2 2 2" xfId="4479" xr:uid="{00000000-0005-0000-0000-000080110000}"/>
    <cellStyle name="Komma 3 2 2 2 3" xfId="3307" xr:uid="{00000000-0005-0000-0000-000081110000}"/>
    <cellStyle name="Komma 3 2 2 3" xfId="3843" xr:uid="{00000000-0005-0000-0000-000082110000}"/>
    <cellStyle name="Komma 3 2 2 4" xfId="2671" xr:uid="{00000000-0005-0000-0000-000083110000}"/>
    <cellStyle name="Komma 3 2 3" xfId="1181" xr:uid="{00000000-0005-0000-0000-000084110000}"/>
    <cellStyle name="Komma 3 2 3 2" xfId="2348" xr:uid="{00000000-0005-0000-0000-000085110000}"/>
    <cellStyle name="Komma 3 2 3 2 2" xfId="4695" xr:uid="{00000000-0005-0000-0000-000086110000}"/>
    <cellStyle name="Komma 3 2 3 2 3" xfId="3523" xr:uid="{00000000-0005-0000-0000-000087110000}"/>
    <cellStyle name="Komma 3 2 3 3" xfId="4059" xr:uid="{00000000-0005-0000-0000-000088110000}"/>
    <cellStyle name="Komma 3 2 3 4" xfId="2887" xr:uid="{00000000-0005-0000-0000-000089110000}"/>
    <cellStyle name="Komma 3 2 4" xfId="1609" xr:uid="{00000000-0005-0000-0000-00008A110000}"/>
    <cellStyle name="Komma 3 2 4 2" xfId="4269" xr:uid="{00000000-0005-0000-0000-00008B110000}"/>
    <cellStyle name="Komma 3 2 4 3" xfId="3097" xr:uid="{00000000-0005-0000-0000-00008C110000}"/>
    <cellStyle name="Komma 3 2 5" xfId="3633" xr:uid="{00000000-0005-0000-0000-00008D110000}"/>
    <cellStyle name="Komma 3 2 6" xfId="2461" xr:uid="{00000000-0005-0000-0000-00008E110000}"/>
    <cellStyle name="Komma 3 3" xfId="635" xr:uid="{00000000-0005-0000-0000-00008F110000}"/>
    <cellStyle name="Komma 3 3 2" xfId="1818" xr:uid="{00000000-0005-0000-0000-000090110000}"/>
    <cellStyle name="Komma 3 3 2 2" xfId="4375" xr:uid="{00000000-0005-0000-0000-000091110000}"/>
    <cellStyle name="Komma 3 3 2 3" xfId="3203" xr:uid="{00000000-0005-0000-0000-000092110000}"/>
    <cellStyle name="Komma 3 3 3" xfId="3739" xr:uid="{00000000-0005-0000-0000-000093110000}"/>
    <cellStyle name="Komma 3 3 4" xfId="2567" xr:uid="{00000000-0005-0000-0000-000094110000}"/>
    <cellStyle name="Komma 3 4" xfId="1069" xr:uid="{00000000-0005-0000-0000-000095110000}"/>
    <cellStyle name="Komma 3 4 2" xfId="2239" xr:uid="{00000000-0005-0000-0000-000096110000}"/>
    <cellStyle name="Komma 3 4 2 2" xfId="4588" xr:uid="{00000000-0005-0000-0000-000097110000}"/>
    <cellStyle name="Komma 3 4 2 3" xfId="3416" xr:uid="{00000000-0005-0000-0000-000098110000}"/>
    <cellStyle name="Komma 3 4 3" xfId="3952" xr:uid="{00000000-0005-0000-0000-000099110000}"/>
    <cellStyle name="Komma 3 4 4" xfId="2780" xr:uid="{00000000-0005-0000-0000-00009A110000}"/>
    <cellStyle name="Komma 3 5" xfId="1403" xr:uid="{00000000-0005-0000-0000-00009B110000}"/>
    <cellStyle name="Komma 3 5 2" xfId="4165" xr:uid="{00000000-0005-0000-0000-00009C110000}"/>
    <cellStyle name="Komma 3 5 3" xfId="2993" xr:uid="{00000000-0005-0000-0000-00009D110000}"/>
    <cellStyle name="Komma 3 6" xfId="3529" xr:uid="{00000000-0005-0000-0000-00009E110000}"/>
    <cellStyle name="Komma 3 7" xfId="2357" xr:uid="{00000000-0005-0000-0000-00009F110000}"/>
    <cellStyle name="Komma 3 8" xfId="4701" xr:uid="{F985224C-6C91-4806-B689-CEF5A034792D}"/>
    <cellStyle name="Komma 4" xfId="218" xr:uid="{00000000-0005-0000-0000-0000A0110000}"/>
    <cellStyle name="Komma 4 2" xfId="426" xr:uid="{00000000-0005-0000-0000-0000A1110000}"/>
    <cellStyle name="Komma 4 2 2" xfId="842" xr:uid="{00000000-0005-0000-0000-0000A2110000}"/>
    <cellStyle name="Komma 4 2 2 2" xfId="2025" xr:uid="{00000000-0005-0000-0000-0000A3110000}"/>
    <cellStyle name="Komma 4 2 2 2 2" xfId="4480" xr:uid="{00000000-0005-0000-0000-0000A4110000}"/>
    <cellStyle name="Komma 4 2 2 2 3" xfId="3308" xr:uid="{00000000-0005-0000-0000-0000A5110000}"/>
    <cellStyle name="Komma 4 2 2 3" xfId="3844" xr:uid="{00000000-0005-0000-0000-0000A6110000}"/>
    <cellStyle name="Komma 4 2 2 4" xfId="2672" xr:uid="{00000000-0005-0000-0000-0000A7110000}"/>
    <cellStyle name="Komma 4 2 3" xfId="1182" xr:uid="{00000000-0005-0000-0000-0000A8110000}"/>
    <cellStyle name="Komma 4 2 3 2" xfId="2349" xr:uid="{00000000-0005-0000-0000-0000A9110000}"/>
    <cellStyle name="Komma 4 2 3 2 2" xfId="4696" xr:uid="{00000000-0005-0000-0000-0000AA110000}"/>
    <cellStyle name="Komma 4 2 3 2 3" xfId="3524" xr:uid="{00000000-0005-0000-0000-0000AB110000}"/>
    <cellStyle name="Komma 4 2 3 3" xfId="4060" xr:uid="{00000000-0005-0000-0000-0000AC110000}"/>
    <cellStyle name="Komma 4 2 3 4" xfId="2888" xr:uid="{00000000-0005-0000-0000-0000AD110000}"/>
    <cellStyle name="Komma 4 2 4" xfId="1610" xr:uid="{00000000-0005-0000-0000-0000AE110000}"/>
    <cellStyle name="Komma 4 2 4 2" xfId="4270" xr:uid="{00000000-0005-0000-0000-0000AF110000}"/>
    <cellStyle name="Komma 4 2 4 3" xfId="3098" xr:uid="{00000000-0005-0000-0000-0000B0110000}"/>
    <cellStyle name="Komma 4 2 5" xfId="3634" xr:uid="{00000000-0005-0000-0000-0000B1110000}"/>
    <cellStyle name="Komma 4 2 6" xfId="2462" xr:uid="{00000000-0005-0000-0000-0000B2110000}"/>
    <cellStyle name="Komma 4 3" xfId="636" xr:uid="{00000000-0005-0000-0000-0000B3110000}"/>
    <cellStyle name="Komma 4 3 2" xfId="1819" xr:uid="{00000000-0005-0000-0000-0000B4110000}"/>
    <cellStyle name="Komma 4 3 2 2" xfId="4376" xr:uid="{00000000-0005-0000-0000-0000B5110000}"/>
    <cellStyle name="Komma 4 3 2 3" xfId="3204" xr:uid="{00000000-0005-0000-0000-0000B6110000}"/>
    <cellStyle name="Komma 4 3 3" xfId="3740" xr:uid="{00000000-0005-0000-0000-0000B7110000}"/>
    <cellStyle name="Komma 4 3 4" xfId="2568" xr:uid="{00000000-0005-0000-0000-0000B8110000}"/>
    <cellStyle name="Komma 4 4" xfId="1070" xr:uid="{00000000-0005-0000-0000-0000B9110000}"/>
    <cellStyle name="Komma 4 4 2" xfId="2240" xr:uid="{00000000-0005-0000-0000-0000BA110000}"/>
    <cellStyle name="Komma 4 4 2 2" xfId="4589" xr:uid="{00000000-0005-0000-0000-0000BB110000}"/>
    <cellStyle name="Komma 4 4 2 3" xfId="3417" xr:uid="{00000000-0005-0000-0000-0000BC110000}"/>
    <cellStyle name="Komma 4 4 3" xfId="3953" xr:uid="{00000000-0005-0000-0000-0000BD110000}"/>
    <cellStyle name="Komma 4 4 4" xfId="2781" xr:uid="{00000000-0005-0000-0000-0000BE110000}"/>
    <cellStyle name="Komma 4 5" xfId="1404" xr:uid="{00000000-0005-0000-0000-0000BF110000}"/>
    <cellStyle name="Komma 4 5 2" xfId="4166" xr:uid="{00000000-0005-0000-0000-0000C0110000}"/>
    <cellStyle name="Komma 4 5 3" xfId="2994" xr:uid="{00000000-0005-0000-0000-0000C1110000}"/>
    <cellStyle name="Komma 4 6" xfId="3530" xr:uid="{00000000-0005-0000-0000-0000C2110000}"/>
    <cellStyle name="Komma 4 7" xfId="2358" xr:uid="{00000000-0005-0000-0000-0000C3110000}"/>
    <cellStyle name="Komma 5" xfId="430" xr:uid="{00000000-0005-0000-0000-0000C4110000}"/>
    <cellStyle name="Komma 5 2" xfId="846" xr:uid="{00000000-0005-0000-0000-0000C5110000}"/>
    <cellStyle name="Komma 5 2 2" xfId="1080" xr:uid="{00000000-0005-0000-0000-0000C6110000}"/>
    <cellStyle name="Komma 5 2 2 2" xfId="2247" xr:uid="{00000000-0005-0000-0000-0000C7110000}"/>
    <cellStyle name="Komma 5 2 2 2 2" xfId="4594" xr:uid="{00000000-0005-0000-0000-0000C8110000}"/>
    <cellStyle name="Komma 5 2 2 2 3" xfId="3422" xr:uid="{00000000-0005-0000-0000-0000C9110000}"/>
    <cellStyle name="Komma 5 2 2 3" xfId="3958" xr:uid="{00000000-0005-0000-0000-0000CA110000}"/>
    <cellStyle name="Komma 5 2 2 4" xfId="2786" xr:uid="{00000000-0005-0000-0000-0000CB110000}"/>
    <cellStyle name="Komma 5 2 3" xfId="2029" xr:uid="{00000000-0005-0000-0000-0000CC110000}"/>
    <cellStyle name="Komma 5 2 3 2" xfId="4482" xr:uid="{00000000-0005-0000-0000-0000CD110000}"/>
    <cellStyle name="Komma 5 2 3 3" xfId="3310" xr:uid="{00000000-0005-0000-0000-0000CE110000}"/>
    <cellStyle name="Komma 5 2 4" xfId="3846" xr:uid="{00000000-0005-0000-0000-0000CF110000}"/>
    <cellStyle name="Komma 5 2 5" xfId="2674" xr:uid="{00000000-0005-0000-0000-0000D0110000}"/>
    <cellStyle name="Komma 5 3" xfId="862" xr:uid="{00000000-0005-0000-0000-0000D1110000}"/>
    <cellStyle name="Komma 5 3 2" xfId="2038" xr:uid="{00000000-0005-0000-0000-0000D2110000}"/>
    <cellStyle name="Komma 5 3 2 2" xfId="4487" xr:uid="{00000000-0005-0000-0000-0000D3110000}"/>
    <cellStyle name="Komma 5 3 2 3" xfId="3315" xr:uid="{00000000-0005-0000-0000-0000D4110000}"/>
    <cellStyle name="Komma 5 3 3" xfId="3851" xr:uid="{00000000-0005-0000-0000-0000D5110000}"/>
    <cellStyle name="Komma 5 3 4" xfId="2679" xr:uid="{00000000-0005-0000-0000-0000D6110000}"/>
    <cellStyle name="Komma 5 4" xfId="1614" xr:uid="{00000000-0005-0000-0000-0000D7110000}"/>
    <cellStyle name="Komma 5 4 2" xfId="4272" xr:uid="{00000000-0005-0000-0000-0000D8110000}"/>
    <cellStyle name="Komma 5 4 3" xfId="3100" xr:uid="{00000000-0005-0000-0000-0000D9110000}"/>
    <cellStyle name="Komma 5 5" xfId="3636" xr:uid="{00000000-0005-0000-0000-0000DA110000}"/>
    <cellStyle name="Komma 5 6" xfId="2464" xr:uid="{00000000-0005-0000-0000-0000DB110000}"/>
    <cellStyle name="Komma 6" xfId="434" xr:uid="{00000000-0005-0000-0000-0000DC110000}"/>
    <cellStyle name="Komma 6 2" xfId="1075" xr:uid="{00000000-0005-0000-0000-0000DD110000}"/>
    <cellStyle name="Komma 6 2 2" xfId="2244" xr:uid="{00000000-0005-0000-0000-0000DE110000}"/>
    <cellStyle name="Komma 6 2 2 2" xfId="4591" xr:uid="{00000000-0005-0000-0000-0000DF110000}"/>
    <cellStyle name="Komma 6 2 2 3" xfId="3419" xr:uid="{00000000-0005-0000-0000-0000E0110000}"/>
    <cellStyle name="Komma 6 2 3" xfId="3955" xr:uid="{00000000-0005-0000-0000-0000E1110000}"/>
    <cellStyle name="Komma 6 2 4" xfId="2783" xr:uid="{00000000-0005-0000-0000-0000E2110000}"/>
    <cellStyle name="Komma 6 3" xfId="1617" xr:uid="{00000000-0005-0000-0000-0000E3110000}"/>
    <cellStyle name="Komma 6 3 2" xfId="4274" xr:uid="{00000000-0005-0000-0000-0000E4110000}"/>
    <cellStyle name="Komma 6 3 3" xfId="3102" xr:uid="{00000000-0005-0000-0000-0000E5110000}"/>
    <cellStyle name="Komma 6 4" xfId="3638" xr:uid="{00000000-0005-0000-0000-0000E6110000}"/>
    <cellStyle name="Komma 6 5" xfId="2466" xr:uid="{00000000-0005-0000-0000-0000E7110000}"/>
    <cellStyle name="Komma 7" xfId="850" xr:uid="{00000000-0005-0000-0000-0000E8110000}"/>
    <cellStyle name="Komma 7 2" xfId="2032" xr:uid="{00000000-0005-0000-0000-0000E9110000}"/>
    <cellStyle name="Komma 7 2 2" xfId="4484" xr:uid="{00000000-0005-0000-0000-0000EA110000}"/>
    <cellStyle name="Komma 7 2 3" xfId="3312" xr:uid="{00000000-0005-0000-0000-0000EB110000}"/>
    <cellStyle name="Komma 7 3" xfId="3848" xr:uid="{00000000-0005-0000-0000-0000EC110000}"/>
    <cellStyle name="Komma 7 4" xfId="2676" xr:uid="{00000000-0005-0000-0000-0000ED110000}"/>
    <cellStyle name="Komma 8" xfId="1201" xr:uid="{00000000-0005-0000-0000-0000EE110000}"/>
    <cellStyle name="Komma 8 2" xfId="2355" xr:uid="{00000000-0005-0000-0000-0000EF110000}"/>
    <cellStyle name="Komma 8 2 2" xfId="4700" xr:uid="{00000000-0005-0000-0000-0000F0110000}"/>
    <cellStyle name="Komma 8 2 3" xfId="3528" xr:uid="{00000000-0005-0000-0000-0000F1110000}"/>
    <cellStyle name="Komma 8 3" xfId="4064" xr:uid="{00000000-0005-0000-0000-0000F2110000}"/>
    <cellStyle name="Komma 8 4" xfId="2892" xr:uid="{00000000-0005-0000-0000-0000F3110000}"/>
    <cellStyle name="Normal" xfId="0" builtinId="0"/>
    <cellStyle name="Normal 2" xfId="6" xr:uid="{00000000-0005-0000-0000-0000F4110000}"/>
    <cellStyle name="Normal 3" xfId="7" xr:uid="{00000000-0005-0000-0000-0000F5110000}"/>
    <cellStyle name="Normal 3 2" xfId="13" xr:uid="{00000000-0005-0000-0000-0000F6110000}"/>
    <cellStyle name="Normal 4" xfId="10" xr:uid="{00000000-0005-0000-0000-0000F7110000}"/>
    <cellStyle name="Normal 5" xfId="221" xr:uid="{00000000-0005-0000-0000-0000F8110000}"/>
    <cellStyle name="Normal 5 2" xfId="427" xr:uid="{00000000-0005-0000-0000-0000F9110000}"/>
    <cellStyle name="Normal 5 2 2" xfId="843" xr:uid="{00000000-0005-0000-0000-0000FA110000}"/>
    <cellStyle name="Normal 5 2 2 2" xfId="2026" xr:uid="{00000000-0005-0000-0000-0000FB110000}"/>
    <cellStyle name="Normal 5 2 3" xfId="1611" xr:uid="{00000000-0005-0000-0000-0000FC110000}"/>
    <cellStyle name="Normal 5 3" xfId="637" xr:uid="{00000000-0005-0000-0000-0000FD110000}"/>
    <cellStyle name="Normal 5 3 2" xfId="1820" xr:uid="{00000000-0005-0000-0000-0000FE110000}"/>
    <cellStyle name="Normal 5 4" xfId="1072" xr:uid="{00000000-0005-0000-0000-0000FF110000}"/>
    <cellStyle name="Normal 5 4 2" xfId="2241" xr:uid="{00000000-0005-0000-0000-000000120000}"/>
    <cellStyle name="Normal 5 5" xfId="1405" xr:uid="{00000000-0005-0000-0000-000001120000}"/>
    <cellStyle name="Normal 6" xfId="222" xr:uid="{00000000-0005-0000-0000-000002120000}"/>
    <cellStyle name="Normal 6 2" xfId="428" xr:uid="{00000000-0005-0000-0000-000003120000}"/>
    <cellStyle name="Normal 6 2 2" xfId="844" xr:uid="{00000000-0005-0000-0000-000004120000}"/>
    <cellStyle name="Normal 6 2 2 2" xfId="2027" xr:uid="{00000000-0005-0000-0000-000005120000}"/>
    <cellStyle name="Normal 6 2 3" xfId="1612" xr:uid="{00000000-0005-0000-0000-000006120000}"/>
    <cellStyle name="Normal 6 3" xfId="638" xr:uid="{00000000-0005-0000-0000-000007120000}"/>
    <cellStyle name="Normal 6 3 2" xfId="1821" xr:uid="{00000000-0005-0000-0000-000008120000}"/>
    <cellStyle name="Normal 6 4" xfId="1073" xr:uid="{00000000-0005-0000-0000-000009120000}"/>
    <cellStyle name="Normal 6 4 2" xfId="2242" xr:uid="{00000000-0005-0000-0000-00000A120000}"/>
    <cellStyle name="Normal 6 5" xfId="1406" xr:uid="{00000000-0005-0000-0000-00000B120000}"/>
    <cellStyle name="Per cent" xfId="3" builtinId="5"/>
    <cellStyle name="Procent 2" xfId="219" xr:uid="{00000000-0005-0000-0000-00000D120000}"/>
    <cellStyle name="Procent 2 2" xfId="1071" xr:uid="{00000000-0005-0000-0000-00000E120000}"/>
    <cellStyle name="Procent 2 3" xfId="1079" xr:uid="{00000000-0005-0000-0000-00000F120000}"/>
    <cellStyle name="Procent 2 4" xfId="855" xr:uid="{00000000-0005-0000-0000-000010120000}"/>
    <cellStyle name="Procent 3" xfId="848" xr:uid="{00000000-0005-0000-0000-000011120000}"/>
    <cellStyle name="Procent 3 2" xfId="1193" xr:uid="{00000000-0005-0000-0000-000012120000}"/>
    <cellStyle name="Procent 3 3" xfId="864" xr:uid="{00000000-0005-0000-0000-000013120000}"/>
    <cellStyle name="Procent 4" xfId="1187" xr:uid="{00000000-0005-0000-0000-000014120000}"/>
    <cellStyle name="Procent 5" xfId="220" xr:uid="{00000000-0005-0000-0000-000015120000}"/>
    <cellStyle name="Procent 5 2" xfId="1183" xr:uid="{00000000-0005-0000-0000-000016120000}"/>
    <cellStyle name="Procent 6" xfId="851" xr:uid="{00000000-0005-0000-0000-000017120000}"/>
    <cellStyle name="Procent 6 2" xfId="2033" xr:uid="{00000000-0005-0000-0000-000018120000}"/>
    <cellStyle name="Procent 7" xfId="1202" xr:uid="{00000000-0005-0000-0000-000019120000}"/>
    <cellStyle name="Procent 8" xfId="4707" xr:uid="{5DDF0630-A9D1-4F05-98C5-27DAC5A3529D}"/>
    <cellStyle name="Standaard 10" xfId="1200" xr:uid="{00000000-0005-0000-0000-00001B120000}"/>
    <cellStyle name="Standaard 11" xfId="2356" xr:uid="{00000000-0005-0000-0000-00001C120000}"/>
    <cellStyle name="Standaard 12" xfId="4702" xr:uid="{B7D24729-5F0C-4D5D-9B31-17011F18B34A}"/>
    <cellStyle name="Standaard 13" xfId="4704" xr:uid="{B2704E1D-BA3D-4AEF-A172-30241FFB7438}"/>
    <cellStyle name="Standaard 2" xfId="8" xr:uid="{00000000-0005-0000-0000-00001D120000}"/>
    <cellStyle name="Standaard 2 2" xfId="867" xr:uid="{00000000-0005-0000-0000-00001E120000}"/>
    <cellStyle name="Standaard 2 3" xfId="217" xr:uid="{00000000-0005-0000-0000-00001F120000}"/>
    <cellStyle name="Standaard 2 4" xfId="1076" xr:uid="{00000000-0005-0000-0000-000020120000}"/>
    <cellStyle name="Standaard 2 5" xfId="1185" xr:uid="{00000000-0005-0000-0000-000021120000}"/>
    <cellStyle name="Standaard 2 6" xfId="852" xr:uid="{00000000-0005-0000-0000-000022120000}"/>
    <cellStyle name="Standaard 3" xfId="18" xr:uid="{00000000-0005-0000-0000-000023120000}"/>
    <cellStyle name="Standaard 3 2" xfId="874" xr:uid="{00000000-0005-0000-0000-000024120000}"/>
    <cellStyle name="Standaard 3 3" xfId="1190" xr:uid="{00000000-0005-0000-0000-000025120000}"/>
    <cellStyle name="Standaard 3 4" xfId="859" xr:uid="{00000000-0005-0000-0000-000026120000}"/>
    <cellStyle name="Standaard 4" xfId="9" xr:uid="{00000000-0005-0000-0000-000027120000}"/>
    <cellStyle name="Standaard 4 2" xfId="1191" xr:uid="{00000000-0005-0000-0000-000028120000}"/>
    <cellStyle name="Standaard 4 2 2" xfId="2351" xr:uid="{00000000-0005-0000-0000-000029120000}"/>
    <cellStyle name="Standaard 5" xfId="433" xr:uid="{00000000-0005-0000-0000-00002A120000}"/>
    <cellStyle name="Standaard 5 2" xfId="857" xr:uid="{00000000-0005-0000-0000-00002B120000}"/>
    <cellStyle name="Standaard 5 2 2" xfId="2036" xr:uid="{00000000-0005-0000-0000-00002C120000}"/>
    <cellStyle name="Standaard 6" xfId="861" xr:uid="{00000000-0005-0000-0000-00002D120000}"/>
    <cellStyle name="Standaard 6 2" xfId="1196" xr:uid="{00000000-0005-0000-0000-00002E120000}"/>
    <cellStyle name="Standaard 6 2 2" xfId="2353" xr:uid="{00000000-0005-0000-0000-00002F120000}"/>
    <cellStyle name="Standaard 7" xfId="1186" xr:uid="{00000000-0005-0000-0000-000030120000}"/>
    <cellStyle name="Standaard 7 2" xfId="858" xr:uid="{00000000-0005-0000-0000-000031120000}"/>
    <cellStyle name="Standaard 7 2 2" xfId="2037" xr:uid="{00000000-0005-0000-0000-000032120000}"/>
    <cellStyle name="Standaard 8" xfId="1198" xr:uid="{00000000-0005-0000-0000-000033120000}"/>
    <cellStyle name="Standaard 9" xfId="849" xr:uid="{00000000-0005-0000-0000-000034120000}"/>
    <cellStyle name="Standaard 9 2" xfId="2031" xr:uid="{00000000-0005-0000-0000-000035120000}"/>
    <cellStyle name="Valuta 2" xfId="853" xr:uid="{00000000-0005-0000-0000-000038120000}"/>
    <cellStyle name="Valuta 2 2" xfId="1077" xr:uid="{00000000-0005-0000-0000-000039120000}"/>
    <cellStyle name="Valuta 2 2 2" xfId="2245" xr:uid="{00000000-0005-0000-0000-00003A120000}"/>
    <cellStyle name="Valuta 2 2 2 2" xfId="4592" xr:uid="{00000000-0005-0000-0000-00003B120000}"/>
    <cellStyle name="Valuta 2 2 2 3" xfId="3420" xr:uid="{00000000-0005-0000-0000-00003C120000}"/>
    <cellStyle name="Valuta 2 2 3" xfId="3956" xr:uid="{00000000-0005-0000-0000-00003D120000}"/>
    <cellStyle name="Valuta 2 2 4" xfId="2784" xr:uid="{00000000-0005-0000-0000-00003E120000}"/>
    <cellStyle name="Valuta 2 2 5" xfId="4709" xr:uid="{FDF23005-4929-4578-811B-B0B33543EBBB}"/>
    <cellStyle name="Valuta 2 3" xfId="1199" xr:uid="{00000000-0005-0000-0000-00003F120000}"/>
    <cellStyle name="Valuta 2 3 2" xfId="2354" xr:uid="{00000000-0005-0000-0000-000040120000}"/>
    <cellStyle name="Valuta 2 3 2 2" xfId="4699" xr:uid="{00000000-0005-0000-0000-000041120000}"/>
    <cellStyle name="Valuta 2 3 2 3" xfId="3527" xr:uid="{00000000-0005-0000-0000-000042120000}"/>
    <cellStyle name="Valuta 2 3 3" xfId="4063" xr:uid="{00000000-0005-0000-0000-000043120000}"/>
    <cellStyle name="Valuta 2 3 4" xfId="2891" xr:uid="{00000000-0005-0000-0000-000044120000}"/>
    <cellStyle name="Valuta 2 4" xfId="2034" xr:uid="{00000000-0005-0000-0000-000045120000}"/>
    <cellStyle name="Valuta 2 4 2" xfId="4485" xr:uid="{00000000-0005-0000-0000-000046120000}"/>
    <cellStyle name="Valuta 2 4 3" xfId="3313" xr:uid="{00000000-0005-0000-0000-000047120000}"/>
    <cellStyle name="Valuta 2 5" xfId="3849" xr:uid="{00000000-0005-0000-0000-000048120000}"/>
    <cellStyle name="Valuta 2 6" xfId="2677" xr:uid="{00000000-0005-0000-0000-000049120000}"/>
    <cellStyle name="Valuta 2 7" xfId="4706" xr:uid="{6C4B5658-A97C-4B1F-9E07-BE825F311E1D}"/>
    <cellStyle name="Valuta 3" xfId="863" xr:uid="{00000000-0005-0000-0000-00004A120000}"/>
    <cellStyle name="Valuta 3 2" xfId="4708" xr:uid="{2A31C2BD-4E2E-4C3A-900F-64AED8F24B03}"/>
    <cellStyle name="Valuta 4" xfId="1078" xr:uid="{00000000-0005-0000-0000-00004B120000}"/>
    <cellStyle name="Valuta 4 2" xfId="2246" xr:uid="{00000000-0005-0000-0000-00004C120000}"/>
    <cellStyle name="Valuta 4 2 2" xfId="4593" xr:uid="{00000000-0005-0000-0000-00004D120000}"/>
    <cellStyle name="Valuta 4 2 3" xfId="3421" xr:uid="{00000000-0005-0000-0000-00004E120000}"/>
    <cellStyle name="Valuta 4 3" xfId="3957" xr:uid="{00000000-0005-0000-0000-00004F120000}"/>
    <cellStyle name="Valuta 4 4" xfId="2785" xr:uid="{00000000-0005-0000-0000-000050120000}"/>
    <cellStyle name="Valuta 5" xfId="1195" xr:uid="{00000000-0005-0000-0000-000051120000}"/>
    <cellStyle name="Valuta 5 2" xfId="2352" xr:uid="{00000000-0005-0000-0000-000052120000}"/>
    <cellStyle name="Valuta 5 2 2" xfId="4698" xr:uid="{00000000-0005-0000-0000-000053120000}"/>
    <cellStyle name="Valuta 5 2 3" xfId="3526" xr:uid="{00000000-0005-0000-0000-000054120000}"/>
    <cellStyle name="Valuta 5 3" xfId="4062" xr:uid="{00000000-0005-0000-0000-000055120000}"/>
    <cellStyle name="Valuta 5 4" xfId="2890" xr:uid="{00000000-0005-0000-0000-000056120000}"/>
    <cellStyle name="Valuta 6" xfId="854" xr:uid="{00000000-0005-0000-0000-000057120000}"/>
    <cellStyle name="Valuta 6 2" xfId="2035" xr:uid="{00000000-0005-0000-0000-000058120000}"/>
    <cellStyle name="Valuta 6 2 2" xfId="4486" xr:uid="{00000000-0005-0000-0000-000059120000}"/>
    <cellStyle name="Valuta 6 2 3" xfId="3314" xr:uid="{00000000-0005-0000-0000-00005A120000}"/>
    <cellStyle name="Valuta 6 3" xfId="3850" xr:uid="{00000000-0005-0000-0000-00005B120000}"/>
    <cellStyle name="Valuta 6 4" xfId="2678" xr:uid="{00000000-0005-0000-0000-00005C120000}"/>
    <cellStyle name="Valuta 7" xfId="4705" xr:uid="{9DB13BAB-D335-46A6-8D11-D824C18C90A5}"/>
    <cellStyle name="walter" xfId="1194" xr:uid="{00000000-0005-0000-0000-00005D120000}"/>
  </cellStyles>
  <dxfs count="273"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/>
        <i val="0"/>
        <color rgb="FF0000FF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theme="1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theme="1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00B050"/>
      </font>
      <fill>
        <patternFill>
          <bgColor theme="0" tint="-4.9989318521683403E-2"/>
        </patternFill>
      </fill>
    </dxf>
    <dxf>
      <font>
        <color theme="1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theme="1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theme="1"/>
      </font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protection locked="0"/>
    </dxf>
    <dxf>
      <numFmt numFmtId="30" formatCode="@"/>
    </dxf>
    <dxf>
      <border>
        <bottom style="thin">
          <color auto="1"/>
        </bottom>
        <horizontal style="thin">
          <color auto="1"/>
        </horizontal>
      </border>
    </dxf>
    <dxf>
      <font>
        <sz val="8"/>
      </font>
    </dxf>
    <dxf>
      <font>
        <sz val="8"/>
      </font>
    </dxf>
    <dxf>
      <font>
        <sz val="8"/>
        <name val="Verdana"/>
      </font>
      <numFmt numFmtId="185" formatCode="#,##0_ ;\-#,##0\ "/>
      <fill>
        <patternFill patternType="solid">
          <fgColor indexed="64"/>
          <bgColor theme="0"/>
        </patternFill>
      </fill>
      <alignment horizontal="left" vertical="center"/>
    </dxf>
    <dxf>
      <alignment vertical="center"/>
    </dxf>
    <dxf>
      <font>
        <sz val="8"/>
        <name val="Verdana"/>
      </font>
    </dxf>
    <dxf>
      <numFmt numFmtId="30" formatCode="@"/>
      <fill>
        <patternFill patternType="solid">
          <fgColor indexed="64"/>
          <bgColor theme="0"/>
        </patternFill>
      </fill>
      <alignment horizontal="left"/>
    </dxf>
  </dxfs>
  <tableStyles count="0" defaultTableStyle="TableStyleMedium2" defaultPivotStyle="PivotStyleLight16"/>
  <colors>
    <mruColors>
      <color rgb="FFEEECE1"/>
      <color rgb="FFC4D79B"/>
      <color rgb="FF92D050"/>
      <color rgb="FF0000FF"/>
      <color rgb="FF37972D"/>
      <color rgb="FF51C844"/>
      <color rgb="FF0000CC"/>
      <color rgb="FF00B0F0"/>
      <color rgb="FFDBE5F1"/>
      <color rgb="FF3AC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312420</xdr:colOff>
      <xdr:row>29</xdr:row>
      <xdr:rowOff>0</xdr:rowOff>
    </xdr:from>
    <xdr:ext cx="2529840" cy="195685"/>
    <xdr:sp macro="" textlink="">
      <xdr:nvSpPr>
        <xdr:cNvPr id="3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6C625BD-8790-43ED-B893-411C86BE5B9D}"/>
            </a:ext>
          </a:extLst>
        </xdr:cNvPr>
        <xdr:cNvSpPr/>
      </xdr:nvSpPr>
      <xdr:spPr bwMode="auto">
        <a:xfrm>
          <a:off x="6703695" y="775716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921468" cy="195685"/>
    <xdr:sp macro="" textlink="">
      <xdr:nvSpPr>
        <xdr:cNvPr id="4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BF7CEAE8-5E0B-4E86-B541-88136756A561}"/>
            </a:ext>
          </a:extLst>
        </xdr:cNvPr>
        <xdr:cNvSpPr/>
      </xdr:nvSpPr>
      <xdr:spPr bwMode="auto">
        <a:xfrm>
          <a:off x="8410575" y="775716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</xdr:row>
      <xdr:rowOff>0</xdr:rowOff>
    </xdr:from>
    <xdr:ext cx="2476500" cy="199970"/>
    <xdr:sp macro="" textlink="">
      <xdr:nvSpPr>
        <xdr:cNvPr id="4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D4CDA7F-91E8-4BAC-9740-B9C3F24503CB}"/>
            </a:ext>
          </a:extLst>
        </xdr:cNvPr>
        <xdr:cNvSpPr/>
      </xdr:nvSpPr>
      <xdr:spPr bwMode="auto">
        <a:xfrm>
          <a:off x="5067300" y="747522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22860</xdr:rowOff>
    </xdr:from>
    <xdr:ext cx="1768735" cy="188155"/>
    <xdr:sp macro="" textlink="">
      <xdr:nvSpPr>
        <xdr:cNvPr id="4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98CB3DF-7A78-456C-9916-27C19346CA70}"/>
            </a:ext>
          </a:extLst>
        </xdr:cNvPr>
        <xdr:cNvSpPr/>
      </xdr:nvSpPr>
      <xdr:spPr bwMode="auto">
        <a:xfrm>
          <a:off x="2105025" y="6290310"/>
          <a:ext cx="1768735" cy="18815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29</xdr:row>
      <xdr:rowOff>0</xdr:rowOff>
    </xdr:from>
    <xdr:ext cx="2529840" cy="195685"/>
    <xdr:sp macro="" textlink="">
      <xdr:nvSpPr>
        <xdr:cNvPr id="4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2A7B097-43A8-49F8-887A-621D1D17F616}"/>
            </a:ext>
          </a:extLst>
        </xdr:cNvPr>
        <xdr:cNvSpPr/>
      </xdr:nvSpPr>
      <xdr:spPr bwMode="auto">
        <a:xfrm>
          <a:off x="6703695" y="802386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27</xdr:row>
      <xdr:rowOff>22860</xdr:rowOff>
    </xdr:from>
    <xdr:ext cx="2529840" cy="195685"/>
    <xdr:sp macro="" textlink="">
      <xdr:nvSpPr>
        <xdr:cNvPr id="4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DF5582A-8740-463D-ACF8-FBE1F5D17569}"/>
            </a:ext>
          </a:extLst>
        </xdr:cNvPr>
        <xdr:cNvSpPr/>
      </xdr:nvSpPr>
      <xdr:spPr bwMode="auto">
        <a:xfrm>
          <a:off x="6703695" y="682371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28</xdr:row>
      <xdr:rowOff>0</xdr:rowOff>
    </xdr:from>
    <xdr:ext cx="2529840" cy="195685"/>
    <xdr:sp macro="" textlink="">
      <xdr:nvSpPr>
        <xdr:cNvPr id="4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B366751-4E60-4187-8B20-17332550530C}"/>
            </a:ext>
          </a:extLst>
        </xdr:cNvPr>
        <xdr:cNvSpPr/>
      </xdr:nvSpPr>
      <xdr:spPr bwMode="auto">
        <a:xfrm>
          <a:off x="6703695" y="709041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24</xdr:row>
      <xdr:rowOff>0</xdr:rowOff>
    </xdr:from>
    <xdr:ext cx="2529840" cy="195685"/>
    <xdr:sp macro="" textlink="">
      <xdr:nvSpPr>
        <xdr:cNvPr id="4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43BC10A-6EAB-4DA3-B6C8-C655DF76CE64}"/>
            </a:ext>
          </a:extLst>
        </xdr:cNvPr>
        <xdr:cNvSpPr/>
      </xdr:nvSpPr>
      <xdr:spPr bwMode="auto">
        <a:xfrm>
          <a:off x="6703695" y="549021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29</xdr:row>
      <xdr:rowOff>0</xdr:rowOff>
    </xdr:from>
    <xdr:ext cx="2529840" cy="195685"/>
    <xdr:sp macro="" textlink="">
      <xdr:nvSpPr>
        <xdr:cNvPr id="4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257CAA9-CA24-43DA-B646-B05F43050F99}"/>
            </a:ext>
          </a:extLst>
        </xdr:cNvPr>
        <xdr:cNvSpPr/>
      </xdr:nvSpPr>
      <xdr:spPr bwMode="auto">
        <a:xfrm>
          <a:off x="6389370" y="802386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24</xdr:row>
      <xdr:rowOff>0</xdr:rowOff>
    </xdr:from>
    <xdr:ext cx="2529840" cy="195685"/>
    <xdr:sp macro="" textlink="">
      <xdr:nvSpPr>
        <xdr:cNvPr id="4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1AACD63-4A52-4630-973F-0CEAB9B1DD68}"/>
            </a:ext>
          </a:extLst>
        </xdr:cNvPr>
        <xdr:cNvSpPr/>
      </xdr:nvSpPr>
      <xdr:spPr bwMode="auto">
        <a:xfrm>
          <a:off x="6703695" y="469011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</xdr:row>
      <xdr:rowOff>22860</xdr:rowOff>
    </xdr:from>
    <xdr:ext cx="2529840" cy="195685"/>
    <xdr:sp macro="" textlink="">
      <xdr:nvSpPr>
        <xdr:cNvPr id="1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C231789-2431-46B9-88C6-6F644482F8A5}"/>
            </a:ext>
          </a:extLst>
        </xdr:cNvPr>
        <xdr:cNvSpPr/>
      </xdr:nvSpPr>
      <xdr:spPr bwMode="auto">
        <a:xfrm>
          <a:off x="5464203" y="536514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</xdr:row>
      <xdr:rowOff>22860</xdr:rowOff>
    </xdr:from>
    <xdr:ext cx="1921468" cy="195685"/>
    <xdr:sp macro="" textlink="">
      <xdr:nvSpPr>
        <xdr:cNvPr id="1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CFF5B88-4AC9-485E-98A4-51FBFEE52970}"/>
            </a:ext>
          </a:extLst>
        </xdr:cNvPr>
        <xdr:cNvSpPr/>
      </xdr:nvSpPr>
      <xdr:spPr bwMode="auto">
        <a:xfrm>
          <a:off x="6096000" y="5365143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8</xdr:row>
      <xdr:rowOff>22860</xdr:rowOff>
    </xdr:from>
    <xdr:ext cx="2529840" cy="195685"/>
    <xdr:sp macro="" textlink="">
      <xdr:nvSpPr>
        <xdr:cNvPr id="1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429850A-5FC7-4626-B90F-2444027644F8}"/>
            </a:ext>
          </a:extLst>
        </xdr:cNvPr>
        <xdr:cNvSpPr/>
      </xdr:nvSpPr>
      <xdr:spPr bwMode="auto">
        <a:xfrm>
          <a:off x="5464203" y="549766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8</xdr:row>
      <xdr:rowOff>22860</xdr:rowOff>
    </xdr:from>
    <xdr:ext cx="2529840" cy="195685"/>
    <xdr:sp macro="" textlink="">
      <xdr:nvSpPr>
        <xdr:cNvPr id="1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EF3CAD6-948B-42BF-AD47-238F824A66C3}"/>
            </a:ext>
          </a:extLst>
        </xdr:cNvPr>
        <xdr:cNvSpPr/>
      </xdr:nvSpPr>
      <xdr:spPr bwMode="auto">
        <a:xfrm>
          <a:off x="5153605" y="549766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</xdr:row>
      <xdr:rowOff>22860</xdr:rowOff>
    </xdr:from>
    <xdr:ext cx="2529840" cy="195685"/>
    <xdr:sp macro="" textlink="">
      <xdr:nvSpPr>
        <xdr:cNvPr id="1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A1FDDDA-D1CB-47D4-AB89-E37D774E3BDF}"/>
            </a:ext>
          </a:extLst>
        </xdr:cNvPr>
        <xdr:cNvSpPr/>
      </xdr:nvSpPr>
      <xdr:spPr bwMode="auto">
        <a:xfrm>
          <a:off x="5464203" y="11824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</xdr:row>
      <xdr:rowOff>22860</xdr:rowOff>
    </xdr:from>
    <xdr:ext cx="2529840" cy="195685"/>
    <xdr:sp macro="" textlink="">
      <xdr:nvSpPr>
        <xdr:cNvPr id="2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EAB7CD1-B622-4D0C-A114-1056C28373F7}"/>
            </a:ext>
          </a:extLst>
        </xdr:cNvPr>
        <xdr:cNvSpPr/>
      </xdr:nvSpPr>
      <xdr:spPr bwMode="auto">
        <a:xfrm>
          <a:off x="5153605" y="11824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29</xdr:row>
      <xdr:rowOff>0</xdr:rowOff>
    </xdr:from>
    <xdr:ext cx="2529840" cy="195685"/>
    <xdr:sp macro="" textlink="">
      <xdr:nvSpPr>
        <xdr:cNvPr id="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063AE29-490B-48A4-A3B0-0673B7B564CB}"/>
            </a:ext>
          </a:extLst>
        </xdr:cNvPr>
        <xdr:cNvSpPr/>
      </xdr:nvSpPr>
      <xdr:spPr bwMode="auto">
        <a:xfrm>
          <a:off x="5507208" y="881516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29</xdr:row>
      <xdr:rowOff>0</xdr:rowOff>
    </xdr:from>
    <xdr:ext cx="2529840" cy="195685"/>
    <xdr:sp macro="" textlink="">
      <xdr:nvSpPr>
        <xdr:cNvPr id="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673DD71-0121-4EFE-921D-1BF3144C85AB}"/>
            </a:ext>
          </a:extLst>
        </xdr:cNvPr>
        <xdr:cNvSpPr/>
      </xdr:nvSpPr>
      <xdr:spPr bwMode="auto">
        <a:xfrm>
          <a:off x="5194349" y="881516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35</xdr:row>
      <xdr:rowOff>0</xdr:rowOff>
    </xdr:from>
    <xdr:ext cx="2529840" cy="195685"/>
    <xdr:sp macro="" textlink="">
      <xdr:nvSpPr>
        <xdr:cNvPr id="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6A89827-CC94-4B3F-AAED-85D18A324A7E}"/>
            </a:ext>
          </a:extLst>
        </xdr:cNvPr>
        <xdr:cNvSpPr/>
      </xdr:nvSpPr>
      <xdr:spPr bwMode="auto">
        <a:xfrm>
          <a:off x="5777389" y="6703219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1921468" cy="195685"/>
    <xdr:sp macro="" textlink="">
      <xdr:nvSpPr>
        <xdr:cNvPr id="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8868389-54A3-48FD-90EB-2CEC93C7FFAD}"/>
            </a:ext>
          </a:extLst>
        </xdr:cNvPr>
        <xdr:cNvSpPr/>
      </xdr:nvSpPr>
      <xdr:spPr bwMode="auto">
        <a:xfrm>
          <a:off x="6381750" y="6703219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35</xdr:row>
      <xdr:rowOff>0</xdr:rowOff>
    </xdr:from>
    <xdr:ext cx="2476500" cy="199970"/>
    <xdr:sp macro="" textlink="">
      <xdr:nvSpPr>
        <xdr:cNvPr id="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BBEDD26-42FC-4EE2-ACE6-111FAED5C1B6}"/>
            </a:ext>
          </a:extLst>
        </xdr:cNvPr>
        <xdr:cNvSpPr/>
      </xdr:nvSpPr>
      <xdr:spPr bwMode="auto">
        <a:xfrm>
          <a:off x="4131469" y="670321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35</xdr:row>
      <xdr:rowOff>0</xdr:rowOff>
    </xdr:from>
    <xdr:ext cx="2529840" cy="195685"/>
    <xdr:sp macro="" textlink="">
      <xdr:nvSpPr>
        <xdr:cNvPr id="1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807A75F-59B5-4B7F-ACC2-3C6245BDABA0}"/>
            </a:ext>
          </a:extLst>
        </xdr:cNvPr>
        <xdr:cNvSpPr/>
      </xdr:nvSpPr>
      <xdr:spPr bwMode="auto">
        <a:xfrm>
          <a:off x="5777389" y="6703219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35</xdr:row>
      <xdr:rowOff>0</xdr:rowOff>
    </xdr:from>
    <xdr:ext cx="2529840" cy="195685"/>
    <xdr:sp macro="" textlink="">
      <xdr:nvSpPr>
        <xdr:cNvPr id="1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621ACAE-525C-4901-93AD-9AE38C2612DB}"/>
            </a:ext>
          </a:extLst>
        </xdr:cNvPr>
        <xdr:cNvSpPr/>
      </xdr:nvSpPr>
      <xdr:spPr bwMode="auto">
        <a:xfrm>
          <a:off x="5460683" y="6703219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35</xdr:row>
      <xdr:rowOff>0</xdr:rowOff>
    </xdr:from>
    <xdr:ext cx="2529840" cy="195685"/>
    <xdr:sp macro="" textlink="">
      <xdr:nvSpPr>
        <xdr:cNvPr id="1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D62EAF6-AC48-4484-AF9D-0004BE58622A}"/>
            </a:ext>
          </a:extLst>
        </xdr:cNvPr>
        <xdr:cNvSpPr/>
      </xdr:nvSpPr>
      <xdr:spPr bwMode="auto">
        <a:xfrm>
          <a:off x="5777389" y="6703219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35</xdr:row>
      <xdr:rowOff>0</xdr:rowOff>
    </xdr:from>
    <xdr:ext cx="2529840" cy="195685"/>
    <xdr:sp macro="" textlink="">
      <xdr:nvSpPr>
        <xdr:cNvPr id="1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2A71977-650F-4DEA-A345-F34B3AFCCE4C}"/>
            </a:ext>
          </a:extLst>
        </xdr:cNvPr>
        <xdr:cNvSpPr/>
      </xdr:nvSpPr>
      <xdr:spPr bwMode="auto">
        <a:xfrm>
          <a:off x="5460683" y="6703219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BFB816A2-8346-4247-9617-CAC71F70A043}"/>
            </a:ext>
          </a:extLst>
        </xdr:cNvPr>
        <xdr:cNvSpPr/>
      </xdr:nvSpPr>
      <xdr:spPr bwMode="auto">
        <a:xfrm>
          <a:off x="5779770" y="9315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372AFAA-BA44-44EB-AEE7-8A6DF0CD21E0}"/>
            </a:ext>
          </a:extLst>
        </xdr:cNvPr>
        <xdr:cNvSpPr/>
      </xdr:nvSpPr>
      <xdr:spPr bwMode="auto">
        <a:xfrm>
          <a:off x="6381750" y="93154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53</xdr:row>
      <xdr:rowOff>0</xdr:rowOff>
    </xdr:from>
    <xdr:ext cx="2476500" cy="199970"/>
    <xdr:sp macro="" textlink="">
      <xdr:nvSpPr>
        <xdr:cNvPr id="2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5505E10-B2D3-44FA-9EC9-4B41DF8AAF71}"/>
            </a:ext>
          </a:extLst>
        </xdr:cNvPr>
        <xdr:cNvSpPr/>
      </xdr:nvSpPr>
      <xdr:spPr bwMode="auto">
        <a:xfrm>
          <a:off x="4133850" y="93154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04643A4-3958-4EDE-857D-3B54A134B336}"/>
            </a:ext>
          </a:extLst>
        </xdr:cNvPr>
        <xdr:cNvSpPr/>
      </xdr:nvSpPr>
      <xdr:spPr bwMode="auto">
        <a:xfrm>
          <a:off x="5779770" y="9315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2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183624F-4783-4201-B229-8CEFC2D0CDD5}"/>
            </a:ext>
          </a:extLst>
        </xdr:cNvPr>
        <xdr:cNvSpPr/>
      </xdr:nvSpPr>
      <xdr:spPr bwMode="auto">
        <a:xfrm>
          <a:off x="5465445" y="9315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829C787-761E-47EA-BD13-8FAA7A17BDAB}"/>
            </a:ext>
          </a:extLst>
        </xdr:cNvPr>
        <xdr:cNvSpPr/>
      </xdr:nvSpPr>
      <xdr:spPr bwMode="auto">
        <a:xfrm>
          <a:off x="5779770" y="9315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2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C0B946F-5D78-4288-B2C7-DFC457CEA3DA}"/>
            </a:ext>
          </a:extLst>
        </xdr:cNvPr>
        <xdr:cNvSpPr/>
      </xdr:nvSpPr>
      <xdr:spPr bwMode="auto">
        <a:xfrm>
          <a:off x="5465445" y="9315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1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ED2545B-5CCF-41E2-984B-4C2F91721E6B}"/>
            </a:ext>
          </a:extLst>
        </xdr:cNvPr>
        <xdr:cNvSpPr/>
      </xdr:nvSpPr>
      <xdr:spPr bwMode="auto">
        <a:xfrm>
          <a:off x="5779770" y="149828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2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7CF494C-2798-4E2A-A1F1-11BCCE371FD2}"/>
            </a:ext>
          </a:extLst>
        </xdr:cNvPr>
        <xdr:cNvSpPr/>
      </xdr:nvSpPr>
      <xdr:spPr bwMode="auto">
        <a:xfrm>
          <a:off x="6381750" y="1498282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53</xdr:row>
      <xdr:rowOff>0</xdr:rowOff>
    </xdr:from>
    <xdr:ext cx="2476500" cy="199970"/>
    <xdr:sp macro="" textlink="">
      <xdr:nvSpPr>
        <xdr:cNvPr id="2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3E9B8BE-12A6-4B34-B007-6B3CC20481DE}"/>
            </a:ext>
          </a:extLst>
        </xdr:cNvPr>
        <xdr:cNvSpPr/>
      </xdr:nvSpPr>
      <xdr:spPr bwMode="auto">
        <a:xfrm>
          <a:off x="4133850" y="149828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3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7F590AE-B637-4730-BF92-5157C83DDAD2}"/>
            </a:ext>
          </a:extLst>
        </xdr:cNvPr>
        <xdr:cNvSpPr/>
      </xdr:nvSpPr>
      <xdr:spPr bwMode="auto">
        <a:xfrm>
          <a:off x="5779770" y="149828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3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C6DFC60-C907-445D-BDAE-21F989C1F9F9}"/>
            </a:ext>
          </a:extLst>
        </xdr:cNvPr>
        <xdr:cNvSpPr/>
      </xdr:nvSpPr>
      <xdr:spPr bwMode="auto">
        <a:xfrm>
          <a:off x="5465445" y="149828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3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64FBF32-F834-4581-B580-A68559EBD529}"/>
            </a:ext>
          </a:extLst>
        </xdr:cNvPr>
        <xdr:cNvSpPr/>
      </xdr:nvSpPr>
      <xdr:spPr bwMode="auto">
        <a:xfrm>
          <a:off x="5779770" y="149828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3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DAA1684-6BE9-43BB-83BC-4C713A488B10}"/>
            </a:ext>
          </a:extLst>
        </xdr:cNvPr>
        <xdr:cNvSpPr/>
      </xdr:nvSpPr>
      <xdr:spPr bwMode="auto">
        <a:xfrm>
          <a:off x="5465445" y="149828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111</xdr:row>
      <xdr:rowOff>0</xdr:rowOff>
    </xdr:from>
    <xdr:ext cx="2476500" cy="199970"/>
    <xdr:sp macro="" textlink="">
      <xdr:nvSpPr>
        <xdr:cNvPr id="3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C5E2F0C-76BB-4565-8BF3-D418AA275D54}"/>
            </a:ext>
          </a:extLst>
        </xdr:cNvPr>
        <xdr:cNvSpPr/>
      </xdr:nvSpPr>
      <xdr:spPr bwMode="auto">
        <a:xfrm>
          <a:off x="4147038" y="188814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130</xdr:row>
      <xdr:rowOff>0</xdr:rowOff>
    </xdr:from>
    <xdr:ext cx="2476500" cy="199970"/>
    <xdr:sp macro="" textlink="">
      <xdr:nvSpPr>
        <xdr:cNvPr id="3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27A39D1-4721-47B1-926B-1723A0CF017C}"/>
            </a:ext>
          </a:extLst>
        </xdr:cNvPr>
        <xdr:cNvSpPr/>
      </xdr:nvSpPr>
      <xdr:spPr bwMode="auto">
        <a:xfrm>
          <a:off x="4133022" y="2281858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130</xdr:row>
      <xdr:rowOff>0</xdr:rowOff>
    </xdr:from>
    <xdr:ext cx="2476500" cy="199970"/>
    <xdr:sp macro="" textlink="">
      <xdr:nvSpPr>
        <xdr:cNvPr id="3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5AFDA2C-83A3-4E95-B991-E3896241ED24}"/>
            </a:ext>
          </a:extLst>
        </xdr:cNvPr>
        <xdr:cNvSpPr/>
      </xdr:nvSpPr>
      <xdr:spPr bwMode="auto">
        <a:xfrm>
          <a:off x="4133022" y="2520397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130</xdr:row>
      <xdr:rowOff>0</xdr:rowOff>
    </xdr:from>
    <xdr:ext cx="2476500" cy="199970"/>
    <xdr:sp macro="" textlink="">
      <xdr:nvSpPr>
        <xdr:cNvPr id="3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A32678E-2AD4-4488-8388-081D66204372}"/>
            </a:ext>
          </a:extLst>
        </xdr:cNvPr>
        <xdr:cNvSpPr/>
      </xdr:nvSpPr>
      <xdr:spPr bwMode="auto">
        <a:xfrm>
          <a:off x="4133022" y="2520397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131</xdr:row>
      <xdr:rowOff>0</xdr:rowOff>
    </xdr:from>
    <xdr:ext cx="2476500" cy="199970"/>
    <xdr:sp macro="" textlink="">
      <xdr:nvSpPr>
        <xdr:cNvPr id="3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2359B8B-F4E4-47FB-A430-F749D4184616}"/>
            </a:ext>
          </a:extLst>
        </xdr:cNvPr>
        <xdr:cNvSpPr/>
      </xdr:nvSpPr>
      <xdr:spPr bwMode="auto">
        <a:xfrm>
          <a:off x="4133022" y="2540276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66</xdr:row>
      <xdr:rowOff>0</xdr:rowOff>
    </xdr:from>
    <xdr:ext cx="2529840" cy="195685"/>
    <xdr:sp macro="" textlink="">
      <xdr:nvSpPr>
        <xdr:cNvPr id="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48DF764-F09E-4598-AA7E-BCFA8B17C464}"/>
            </a:ext>
          </a:extLst>
        </xdr:cNvPr>
        <xdr:cNvSpPr/>
      </xdr:nvSpPr>
      <xdr:spPr bwMode="auto">
        <a:xfrm>
          <a:off x="5513070" y="153066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1921468" cy="195685"/>
    <xdr:sp macro="" textlink="">
      <xdr:nvSpPr>
        <xdr:cNvPr id="2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8E8CC12-B17B-451D-B873-56E37C7AC1DD}"/>
            </a:ext>
          </a:extLst>
        </xdr:cNvPr>
        <xdr:cNvSpPr/>
      </xdr:nvSpPr>
      <xdr:spPr bwMode="auto">
        <a:xfrm>
          <a:off x="6115050" y="153066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66</xdr:row>
      <xdr:rowOff>0</xdr:rowOff>
    </xdr:from>
    <xdr:ext cx="2476500" cy="199970"/>
    <xdr:sp macro="" textlink="">
      <xdr:nvSpPr>
        <xdr:cNvPr id="2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8F01F3D-51CA-45B4-A893-E4E1E3064C6C}"/>
            </a:ext>
          </a:extLst>
        </xdr:cNvPr>
        <xdr:cNvSpPr/>
      </xdr:nvSpPr>
      <xdr:spPr bwMode="auto">
        <a:xfrm>
          <a:off x="3867150" y="153066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66</xdr:row>
      <xdr:rowOff>0</xdr:rowOff>
    </xdr:from>
    <xdr:ext cx="2529840" cy="195685"/>
    <xdr:sp macro="" textlink="">
      <xdr:nvSpPr>
        <xdr:cNvPr id="4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9B8AE75-82C3-4FC0-BDDC-49067E3FAAF3}"/>
            </a:ext>
          </a:extLst>
        </xdr:cNvPr>
        <xdr:cNvSpPr/>
      </xdr:nvSpPr>
      <xdr:spPr bwMode="auto">
        <a:xfrm>
          <a:off x="5513070" y="153066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66</xdr:row>
      <xdr:rowOff>0</xdr:rowOff>
    </xdr:from>
    <xdr:ext cx="2529840" cy="195685"/>
    <xdr:sp macro="" textlink="">
      <xdr:nvSpPr>
        <xdr:cNvPr id="5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F791044-ACF9-4987-BCA7-0117F43C234B}"/>
            </a:ext>
          </a:extLst>
        </xdr:cNvPr>
        <xdr:cNvSpPr/>
      </xdr:nvSpPr>
      <xdr:spPr bwMode="auto">
        <a:xfrm>
          <a:off x="5198745" y="153066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66</xdr:row>
      <xdr:rowOff>0</xdr:rowOff>
    </xdr:from>
    <xdr:ext cx="2529840" cy="195685"/>
    <xdr:sp macro="" textlink="">
      <xdr:nvSpPr>
        <xdr:cNvPr id="5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F881F9A-D035-4434-8473-362508BD4461}"/>
            </a:ext>
          </a:extLst>
        </xdr:cNvPr>
        <xdr:cNvSpPr/>
      </xdr:nvSpPr>
      <xdr:spPr bwMode="auto">
        <a:xfrm>
          <a:off x="5513070" y="153066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66</xdr:row>
      <xdr:rowOff>0</xdr:rowOff>
    </xdr:from>
    <xdr:ext cx="2529840" cy="195685"/>
    <xdr:sp macro="" textlink="">
      <xdr:nvSpPr>
        <xdr:cNvPr id="5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6FC8BD5-7453-4211-B983-1B2E399A296F}"/>
            </a:ext>
          </a:extLst>
        </xdr:cNvPr>
        <xdr:cNvSpPr/>
      </xdr:nvSpPr>
      <xdr:spPr bwMode="auto">
        <a:xfrm>
          <a:off x="5198745" y="153066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132</xdr:row>
      <xdr:rowOff>0</xdr:rowOff>
    </xdr:from>
    <xdr:ext cx="2476500" cy="199970"/>
    <xdr:sp macro="" textlink="">
      <xdr:nvSpPr>
        <xdr:cNvPr id="5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D06A9D5-A7D1-430C-954F-1FBA085E32D1}"/>
            </a:ext>
          </a:extLst>
        </xdr:cNvPr>
        <xdr:cNvSpPr/>
      </xdr:nvSpPr>
      <xdr:spPr bwMode="auto">
        <a:xfrm>
          <a:off x="3879273" y="21786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132</xdr:row>
      <xdr:rowOff>0</xdr:rowOff>
    </xdr:from>
    <xdr:ext cx="2476500" cy="199970"/>
    <xdr:sp macro="" textlink="">
      <xdr:nvSpPr>
        <xdr:cNvPr id="5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E32DA2F-0ED4-47D4-8297-A0D60449D7AE}"/>
            </a:ext>
          </a:extLst>
        </xdr:cNvPr>
        <xdr:cNvSpPr/>
      </xdr:nvSpPr>
      <xdr:spPr bwMode="auto">
        <a:xfrm>
          <a:off x="3879273" y="21786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132</xdr:row>
      <xdr:rowOff>0</xdr:rowOff>
    </xdr:from>
    <xdr:ext cx="2476500" cy="199970"/>
    <xdr:sp macro="" textlink="">
      <xdr:nvSpPr>
        <xdr:cNvPr id="5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86AA457-CCCD-45B5-87C2-E2B568D36D94}"/>
            </a:ext>
          </a:extLst>
        </xdr:cNvPr>
        <xdr:cNvSpPr/>
      </xdr:nvSpPr>
      <xdr:spPr bwMode="auto">
        <a:xfrm>
          <a:off x="3879273" y="21786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133</xdr:row>
      <xdr:rowOff>0</xdr:rowOff>
    </xdr:from>
    <xdr:ext cx="2476500" cy="199970"/>
    <xdr:sp macro="" textlink="">
      <xdr:nvSpPr>
        <xdr:cNvPr id="5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80EF3B8-E158-455E-8A75-1009431C9067}"/>
            </a:ext>
          </a:extLst>
        </xdr:cNvPr>
        <xdr:cNvSpPr/>
      </xdr:nvSpPr>
      <xdr:spPr bwMode="auto">
        <a:xfrm>
          <a:off x="3879273" y="218988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216</xdr:row>
      <xdr:rowOff>0</xdr:rowOff>
    </xdr:from>
    <xdr:ext cx="2476500" cy="199970"/>
    <xdr:sp macro="" textlink="">
      <xdr:nvSpPr>
        <xdr:cNvPr id="5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08D38DE-D2BE-4F3D-913E-AC274C05B906}"/>
            </a:ext>
          </a:extLst>
        </xdr:cNvPr>
        <xdr:cNvSpPr/>
      </xdr:nvSpPr>
      <xdr:spPr bwMode="auto">
        <a:xfrm>
          <a:off x="3879273" y="218988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217</xdr:row>
      <xdr:rowOff>0</xdr:rowOff>
    </xdr:from>
    <xdr:ext cx="2476500" cy="199970"/>
    <xdr:sp macro="" textlink="">
      <xdr:nvSpPr>
        <xdr:cNvPr id="5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3829E28-6E24-40D7-85A9-0B70715D1C56}"/>
            </a:ext>
          </a:extLst>
        </xdr:cNvPr>
        <xdr:cNvSpPr/>
      </xdr:nvSpPr>
      <xdr:spPr bwMode="auto">
        <a:xfrm>
          <a:off x="3879273" y="22098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217</xdr:row>
      <xdr:rowOff>0</xdr:rowOff>
    </xdr:from>
    <xdr:ext cx="2476500" cy="199970"/>
    <xdr:sp macro="" textlink="">
      <xdr:nvSpPr>
        <xdr:cNvPr id="6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1B34A41-3C19-4B25-8101-C5E4BF616E71}"/>
            </a:ext>
          </a:extLst>
        </xdr:cNvPr>
        <xdr:cNvSpPr/>
      </xdr:nvSpPr>
      <xdr:spPr bwMode="auto">
        <a:xfrm>
          <a:off x="3879273" y="22098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217</xdr:row>
      <xdr:rowOff>0</xdr:rowOff>
    </xdr:from>
    <xdr:ext cx="2476500" cy="199970"/>
    <xdr:sp macro="" textlink="">
      <xdr:nvSpPr>
        <xdr:cNvPr id="6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A971957-337C-4495-B2A0-D8B7159B9E45}"/>
            </a:ext>
          </a:extLst>
        </xdr:cNvPr>
        <xdr:cNvSpPr/>
      </xdr:nvSpPr>
      <xdr:spPr bwMode="auto">
        <a:xfrm>
          <a:off x="3879273" y="22098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218</xdr:row>
      <xdr:rowOff>0</xdr:rowOff>
    </xdr:from>
    <xdr:ext cx="2476500" cy="199970"/>
    <xdr:sp macro="" textlink="">
      <xdr:nvSpPr>
        <xdr:cNvPr id="6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3FE10E8-DDF4-4903-BCBA-3FAE64C29276}"/>
            </a:ext>
          </a:extLst>
        </xdr:cNvPr>
        <xdr:cNvSpPr/>
      </xdr:nvSpPr>
      <xdr:spPr bwMode="auto">
        <a:xfrm>
          <a:off x="3879273" y="222105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921468" cy="195685"/>
    <xdr:sp macro="" textlink="">
      <xdr:nvSpPr>
        <xdr:cNvPr id="6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98D8E41-0A6F-4BFB-8D2F-351DBA751178}"/>
            </a:ext>
          </a:extLst>
        </xdr:cNvPr>
        <xdr:cNvSpPr/>
      </xdr:nvSpPr>
      <xdr:spPr bwMode="auto">
        <a:xfrm>
          <a:off x="6130636" y="121920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1921468" cy="195685"/>
    <xdr:sp macro="" textlink="">
      <xdr:nvSpPr>
        <xdr:cNvPr id="6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49D90A1-A58E-43FE-9D3E-CC46C1FDC50F}"/>
            </a:ext>
          </a:extLst>
        </xdr:cNvPr>
        <xdr:cNvSpPr/>
      </xdr:nvSpPr>
      <xdr:spPr bwMode="auto">
        <a:xfrm>
          <a:off x="6130636" y="121920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257</xdr:row>
      <xdr:rowOff>0</xdr:rowOff>
    </xdr:from>
    <xdr:ext cx="2476500" cy="199970"/>
    <xdr:sp macro="" textlink="">
      <xdr:nvSpPr>
        <xdr:cNvPr id="6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6DB3FBA-B611-48DA-89E8-91FD6CB56D48}"/>
            </a:ext>
          </a:extLst>
        </xdr:cNvPr>
        <xdr:cNvSpPr/>
      </xdr:nvSpPr>
      <xdr:spPr bwMode="auto">
        <a:xfrm>
          <a:off x="3879273" y="3591790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258</xdr:row>
      <xdr:rowOff>0</xdr:rowOff>
    </xdr:from>
    <xdr:ext cx="2476500" cy="199970"/>
    <xdr:sp macro="" textlink="">
      <xdr:nvSpPr>
        <xdr:cNvPr id="6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05493CF-9612-4682-AC5C-F57AA2A398CC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258</xdr:row>
      <xdr:rowOff>0</xdr:rowOff>
    </xdr:from>
    <xdr:ext cx="2476500" cy="199970"/>
    <xdr:sp macro="" textlink="">
      <xdr:nvSpPr>
        <xdr:cNvPr id="6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DD7ADA8-C8EA-4879-ABC5-42A4E04A3541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258</xdr:row>
      <xdr:rowOff>0</xdr:rowOff>
    </xdr:from>
    <xdr:ext cx="2476500" cy="199970"/>
    <xdr:sp macro="" textlink="">
      <xdr:nvSpPr>
        <xdr:cNvPr id="6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E183A28-B25C-4F2E-A52D-F0F43073ACAE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293</xdr:row>
      <xdr:rowOff>0</xdr:rowOff>
    </xdr:from>
    <xdr:ext cx="2476500" cy="199970"/>
    <xdr:sp macro="" textlink="">
      <xdr:nvSpPr>
        <xdr:cNvPr id="7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4CB0C7C-C631-4AD5-A9C6-349F67462EA8}"/>
            </a:ext>
          </a:extLst>
        </xdr:cNvPr>
        <xdr:cNvSpPr/>
      </xdr:nvSpPr>
      <xdr:spPr bwMode="auto">
        <a:xfrm>
          <a:off x="3879273" y="3591790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294</xdr:row>
      <xdr:rowOff>0</xdr:rowOff>
    </xdr:from>
    <xdr:ext cx="2476500" cy="199970"/>
    <xdr:sp macro="" textlink="">
      <xdr:nvSpPr>
        <xdr:cNvPr id="7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BCE68E1-9655-405F-83E4-A1A12260FF95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294</xdr:row>
      <xdr:rowOff>0</xdr:rowOff>
    </xdr:from>
    <xdr:ext cx="2476500" cy="199970"/>
    <xdr:sp macro="" textlink="">
      <xdr:nvSpPr>
        <xdr:cNvPr id="7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399C685-3DEF-49C8-8DCD-D3A1C7B3386D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294</xdr:row>
      <xdr:rowOff>0</xdr:rowOff>
    </xdr:from>
    <xdr:ext cx="2476500" cy="199970"/>
    <xdr:sp macro="" textlink="">
      <xdr:nvSpPr>
        <xdr:cNvPr id="7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BE1ABBC-A4EC-4F77-A98B-21EC4A60BB4A}"/>
            </a:ext>
          </a:extLst>
        </xdr:cNvPr>
        <xdr:cNvSpPr/>
      </xdr:nvSpPr>
      <xdr:spPr bwMode="auto">
        <a:xfrm>
          <a:off x="3879273" y="3611706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295</xdr:row>
      <xdr:rowOff>0</xdr:rowOff>
    </xdr:from>
    <xdr:ext cx="2476500" cy="199970"/>
    <xdr:sp macro="" textlink="">
      <xdr:nvSpPr>
        <xdr:cNvPr id="7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07B0F91-E487-4DAD-AA83-CD54D6E3EAC8}"/>
            </a:ext>
          </a:extLst>
        </xdr:cNvPr>
        <xdr:cNvSpPr/>
      </xdr:nvSpPr>
      <xdr:spPr bwMode="auto">
        <a:xfrm>
          <a:off x="3879273" y="3622963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295</xdr:row>
      <xdr:rowOff>0</xdr:rowOff>
    </xdr:from>
    <xdr:ext cx="2476500" cy="199970"/>
    <xdr:sp macro="" textlink="">
      <xdr:nvSpPr>
        <xdr:cNvPr id="8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75AC650-2477-43F3-A1A9-8212688D8D32}"/>
            </a:ext>
          </a:extLst>
        </xdr:cNvPr>
        <xdr:cNvSpPr/>
      </xdr:nvSpPr>
      <xdr:spPr bwMode="auto">
        <a:xfrm>
          <a:off x="3879273" y="40844932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298</xdr:row>
      <xdr:rowOff>0</xdr:rowOff>
    </xdr:from>
    <xdr:ext cx="2476500" cy="199970"/>
    <xdr:sp macro="" textlink="">
      <xdr:nvSpPr>
        <xdr:cNvPr id="8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9B1B500-4207-4322-9FF3-6A3B1D1A2F92}"/>
            </a:ext>
          </a:extLst>
        </xdr:cNvPr>
        <xdr:cNvSpPr/>
      </xdr:nvSpPr>
      <xdr:spPr bwMode="auto">
        <a:xfrm>
          <a:off x="3879273" y="4104409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298</xdr:row>
      <xdr:rowOff>0</xdr:rowOff>
    </xdr:from>
    <xdr:ext cx="2476500" cy="199970"/>
    <xdr:sp macro="" textlink="">
      <xdr:nvSpPr>
        <xdr:cNvPr id="8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8CF3E38-3DD5-4B53-9CD5-6DCC1898063A}"/>
            </a:ext>
          </a:extLst>
        </xdr:cNvPr>
        <xdr:cNvSpPr/>
      </xdr:nvSpPr>
      <xdr:spPr bwMode="auto">
        <a:xfrm>
          <a:off x="3879273" y="4104409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298</xdr:row>
      <xdr:rowOff>0</xdr:rowOff>
    </xdr:from>
    <xdr:ext cx="2476500" cy="199970"/>
    <xdr:sp macro="" textlink="">
      <xdr:nvSpPr>
        <xdr:cNvPr id="8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4714D6E-AC9A-41C9-9D77-AC4BAFDCD039}"/>
            </a:ext>
          </a:extLst>
        </xdr:cNvPr>
        <xdr:cNvSpPr/>
      </xdr:nvSpPr>
      <xdr:spPr bwMode="auto">
        <a:xfrm>
          <a:off x="3879273" y="4104409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407</xdr:row>
      <xdr:rowOff>0</xdr:rowOff>
    </xdr:from>
    <xdr:ext cx="2476500" cy="199970"/>
    <xdr:sp macro="" textlink="">
      <xdr:nvSpPr>
        <xdr:cNvPr id="8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4BDF5B1-E2D4-44FF-9470-98400780FEE6}"/>
            </a:ext>
          </a:extLst>
        </xdr:cNvPr>
        <xdr:cNvSpPr/>
      </xdr:nvSpPr>
      <xdr:spPr bwMode="auto">
        <a:xfrm>
          <a:off x="3879273" y="4254211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408</xdr:row>
      <xdr:rowOff>0</xdr:rowOff>
    </xdr:from>
    <xdr:ext cx="2476500" cy="199970"/>
    <xdr:sp macro="" textlink="">
      <xdr:nvSpPr>
        <xdr:cNvPr id="8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8B58E83-221D-44F8-9FB4-6205F3893691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408</xdr:row>
      <xdr:rowOff>0</xdr:rowOff>
    </xdr:from>
    <xdr:ext cx="2476500" cy="199970"/>
    <xdr:sp macro="" textlink="">
      <xdr:nvSpPr>
        <xdr:cNvPr id="8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11A0330-C7D1-4392-89CA-3B60F6494E77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408</xdr:row>
      <xdr:rowOff>0</xdr:rowOff>
    </xdr:from>
    <xdr:ext cx="2476500" cy="199970"/>
    <xdr:sp macro="" textlink="">
      <xdr:nvSpPr>
        <xdr:cNvPr id="8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A49BBC6-C4FE-48A9-9EDC-D0BB1AC1A9B7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409</xdr:row>
      <xdr:rowOff>0</xdr:rowOff>
    </xdr:from>
    <xdr:ext cx="2476500" cy="199970"/>
    <xdr:sp macro="" textlink="">
      <xdr:nvSpPr>
        <xdr:cNvPr id="8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A0AFF7D-7982-48AD-9FE8-C952F6CBBC82}"/>
            </a:ext>
          </a:extLst>
        </xdr:cNvPr>
        <xdr:cNvSpPr/>
      </xdr:nvSpPr>
      <xdr:spPr bwMode="auto">
        <a:xfrm>
          <a:off x="3879273" y="428538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409</xdr:row>
      <xdr:rowOff>0</xdr:rowOff>
    </xdr:from>
    <xdr:ext cx="2476500" cy="199970"/>
    <xdr:sp macro="" textlink="">
      <xdr:nvSpPr>
        <xdr:cNvPr id="8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F6BC810-49B2-4776-827E-44B8FA116EBA}"/>
            </a:ext>
          </a:extLst>
        </xdr:cNvPr>
        <xdr:cNvSpPr/>
      </xdr:nvSpPr>
      <xdr:spPr bwMode="auto">
        <a:xfrm>
          <a:off x="3879273" y="428538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410</xdr:row>
      <xdr:rowOff>0</xdr:rowOff>
    </xdr:from>
    <xdr:ext cx="2476500" cy="199970"/>
    <xdr:sp macro="" textlink="">
      <xdr:nvSpPr>
        <xdr:cNvPr id="9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3AC2758-2BA1-4E78-865D-6CA0C1472CB3}"/>
            </a:ext>
          </a:extLst>
        </xdr:cNvPr>
        <xdr:cNvSpPr/>
      </xdr:nvSpPr>
      <xdr:spPr bwMode="auto">
        <a:xfrm>
          <a:off x="3879273" y="43053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410</xdr:row>
      <xdr:rowOff>0</xdr:rowOff>
    </xdr:from>
    <xdr:ext cx="2476500" cy="199970"/>
    <xdr:sp macro="" textlink="">
      <xdr:nvSpPr>
        <xdr:cNvPr id="9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EFFA3FA-5755-405B-89EF-7A12E8A225D5}"/>
            </a:ext>
          </a:extLst>
        </xdr:cNvPr>
        <xdr:cNvSpPr/>
      </xdr:nvSpPr>
      <xdr:spPr bwMode="auto">
        <a:xfrm>
          <a:off x="3879273" y="43053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410</xdr:row>
      <xdr:rowOff>0</xdr:rowOff>
    </xdr:from>
    <xdr:ext cx="2476500" cy="199970"/>
    <xdr:sp macro="" textlink="">
      <xdr:nvSpPr>
        <xdr:cNvPr id="9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110D08D-CEF2-480F-A6D0-FB6BFDF8CE9B}"/>
            </a:ext>
          </a:extLst>
        </xdr:cNvPr>
        <xdr:cNvSpPr/>
      </xdr:nvSpPr>
      <xdr:spPr bwMode="auto">
        <a:xfrm>
          <a:off x="3879273" y="43053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356</xdr:row>
      <xdr:rowOff>0</xdr:rowOff>
    </xdr:from>
    <xdr:ext cx="2476500" cy="199970"/>
    <xdr:sp macro="" textlink="">
      <xdr:nvSpPr>
        <xdr:cNvPr id="9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B9E8A4A-839F-47BF-9E49-F4572D1D6285}"/>
            </a:ext>
          </a:extLst>
        </xdr:cNvPr>
        <xdr:cNvSpPr/>
      </xdr:nvSpPr>
      <xdr:spPr bwMode="auto">
        <a:xfrm>
          <a:off x="3879273" y="4254211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357</xdr:row>
      <xdr:rowOff>0</xdr:rowOff>
    </xdr:from>
    <xdr:ext cx="2476500" cy="199970"/>
    <xdr:sp macro="" textlink="">
      <xdr:nvSpPr>
        <xdr:cNvPr id="9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5FF509F-22E6-4769-96D6-C4B720E6C6ED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357</xdr:row>
      <xdr:rowOff>0</xdr:rowOff>
    </xdr:from>
    <xdr:ext cx="2476500" cy="199970"/>
    <xdr:sp macro="" textlink="">
      <xdr:nvSpPr>
        <xdr:cNvPr id="9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18D61AD-6C00-4C84-AB9C-6AB4E1604B7B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357</xdr:row>
      <xdr:rowOff>0</xdr:rowOff>
    </xdr:from>
    <xdr:ext cx="2476500" cy="199970"/>
    <xdr:sp macro="" textlink="">
      <xdr:nvSpPr>
        <xdr:cNvPr id="9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C67CC76-6DFC-43E0-9AC0-9C18E7BAE084}"/>
            </a:ext>
          </a:extLst>
        </xdr:cNvPr>
        <xdr:cNvSpPr/>
      </xdr:nvSpPr>
      <xdr:spPr bwMode="auto">
        <a:xfrm>
          <a:off x="3879273" y="4274127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368</xdr:row>
      <xdr:rowOff>0</xdr:rowOff>
    </xdr:from>
    <xdr:ext cx="2476500" cy="199970"/>
    <xdr:sp macro="" textlink="">
      <xdr:nvSpPr>
        <xdr:cNvPr id="9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F036212-E5BD-4D20-A985-3B7D5282EEF4}"/>
            </a:ext>
          </a:extLst>
        </xdr:cNvPr>
        <xdr:cNvSpPr/>
      </xdr:nvSpPr>
      <xdr:spPr bwMode="auto">
        <a:xfrm>
          <a:off x="3879273" y="449493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369</xdr:row>
      <xdr:rowOff>0</xdr:rowOff>
    </xdr:from>
    <xdr:ext cx="2476500" cy="199970"/>
    <xdr:sp macro="" textlink="">
      <xdr:nvSpPr>
        <xdr:cNvPr id="9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A2A2234-D3F4-41D9-BBBD-58BB50EA17D9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369</xdr:row>
      <xdr:rowOff>0</xdr:rowOff>
    </xdr:from>
    <xdr:ext cx="2476500" cy="199970"/>
    <xdr:sp macro="" textlink="">
      <xdr:nvSpPr>
        <xdr:cNvPr id="9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28D014A-1FE8-4609-B11D-94141E5AC440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369</xdr:row>
      <xdr:rowOff>0</xdr:rowOff>
    </xdr:from>
    <xdr:ext cx="2476500" cy="199970"/>
    <xdr:sp macro="" textlink="">
      <xdr:nvSpPr>
        <xdr:cNvPr id="10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FEFCCB9-1271-4827-8EEF-8A431DF4432D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384</xdr:row>
      <xdr:rowOff>0</xdr:rowOff>
    </xdr:from>
    <xdr:ext cx="2476500" cy="199970"/>
    <xdr:sp macro="" textlink="">
      <xdr:nvSpPr>
        <xdr:cNvPr id="10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EBF065F-F1AA-48CC-AEBB-9B1A7D199C3E}"/>
            </a:ext>
          </a:extLst>
        </xdr:cNvPr>
        <xdr:cNvSpPr/>
      </xdr:nvSpPr>
      <xdr:spPr bwMode="auto">
        <a:xfrm>
          <a:off x="3879273" y="4494934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385</xdr:row>
      <xdr:rowOff>0</xdr:rowOff>
    </xdr:from>
    <xdr:ext cx="2476500" cy="199970"/>
    <xdr:sp macro="" textlink="">
      <xdr:nvSpPr>
        <xdr:cNvPr id="10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AD33AE0-A0EF-4678-9383-2F5A3145E456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385</xdr:row>
      <xdr:rowOff>0</xdr:rowOff>
    </xdr:from>
    <xdr:ext cx="2476500" cy="199970"/>
    <xdr:sp macro="" textlink="">
      <xdr:nvSpPr>
        <xdr:cNvPr id="10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13C7C8A-F5A3-4232-ACE9-072973548C48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385</xdr:row>
      <xdr:rowOff>0</xdr:rowOff>
    </xdr:from>
    <xdr:ext cx="2476500" cy="199970"/>
    <xdr:sp macro="" textlink="">
      <xdr:nvSpPr>
        <xdr:cNvPr id="10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C4DC8AE-9905-413B-BEF0-8EA0B8132CF9}"/>
            </a:ext>
          </a:extLst>
        </xdr:cNvPr>
        <xdr:cNvSpPr/>
      </xdr:nvSpPr>
      <xdr:spPr bwMode="auto">
        <a:xfrm>
          <a:off x="3879273" y="451485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427</xdr:row>
      <xdr:rowOff>0</xdr:rowOff>
    </xdr:from>
    <xdr:ext cx="2476500" cy="199970"/>
    <xdr:sp macro="" textlink="">
      <xdr:nvSpPr>
        <xdr:cNvPr id="10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2F7EE3E-A39E-47AB-A2D4-7676FD28C121}"/>
            </a:ext>
          </a:extLst>
        </xdr:cNvPr>
        <xdr:cNvSpPr/>
      </xdr:nvSpPr>
      <xdr:spPr bwMode="auto">
        <a:xfrm>
          <a:off x="3879273" y="5063836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428</xdr:row>
      <xdr:rowOff>0</xdr:rowOff>
    </xdr:from>
    <xdr:ext cx="2476500" cy="199970"/>
    <xdr:sp macro="" textlink="">
      <xdr:nvSpPr>
        <xdr:cNvPr id="10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39CC381-8943-4F16-A204-9230097DFB57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428</xdr:row>
      <xdr:rowOff>0</xdr:rowOff>
    </xdr:from>
    <xdr:ext cx="2476500" cy="199970"/>
    <xdr:sp macro="" textlink="">
      <xdr:nvSpPr>
        <xdr:cNvPr id="10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359E710-7732-48C8-B93C-881F0973D499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428</xdr:row>
      <xdr:rowOff>0</xdr:rowOff>
    </xdr:from>
    <xdr:ext cx="2476500" cy="199970"/>
    <xdr:sp macro="" textlink="">
      <xdr:nvSpPr>
        <xdr:cNvPr id="10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8E4A58B-6FE4-4AF5-8AB0-5CD70B30B4AB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441</xdr:row>
      <xdr:rowOff>0</xdr:rowOff>
    </xdr:from>
    <xdr:ext cx="2476500" cy="199970"/>
    <xdr:sp macro="" textlink="">
      <xdr:nvSpPr>
        <xdr:cNvPr id="10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2314FE4-0B8F-49BB-8232-25AEBEA707F9}"/>
            </a:ext>
          </a:extLst>
        </xdr:cNvPr>
        <xdr:cNvSpPr/>
      </xdr:nvSpPr>
      <xdr:spPr bwMode="auto">
        <a:xfrm>
          <a:off x="3879273" y="5336597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442</xdr:row>
      <xdr:rowOff>0</xdr:rowOff>
    </xdr:from>
    <xdr:ext cx="2476500" cy="199970"/>
    <xdr:sp macro="" textlink="">
      <xdr:nvSpPr>
        <xdr:cNvPr id="11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D63A5C0-5A70-4E25-B9D3-7537E7BBF428}"/>
            </a:ext>
          </a:extLst>
        </xdr:cNvPr>
        <xdr:cNvSpPr/>
      </xdr:nvSpPr>
      <xdr:spPr bwMode="auto">
        <a:xfrm>
          <a:off x="3879273" y="5356513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442</xdr:row>
      <xdr:rowOff>0</xdr:rowOff>
    </xdr:from>
    <xdr:ext cx="2476500" cy="199970"/>
    <xdr:sp macro="" textlink="">
      <xdr:nvSpPr>
        <xdr:cNvPr id="11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26A7859-18FF-4F2F-9032-3BF5C4F84EB2}"/>
            </a:ext>
          </a:extLst>
        </xdr:cNvPr>
        <xdr:cNvSpPr/>
      </xdr:nvSpPr>
      <xdr:spPr bwMode="auto">
        <a:xfrm>
          <a:off x="3879273" y="5356513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442</xdr:row>
      <xdr:rowOff>0</xdr:rowOff>
    </xdr:from>
    <xdr:ext cx="2476500" cy="199970"/>
    <xdr:sp macro="" textlink="">
      <xdr:nvSpPr>
        <xdr:cNvPr id="11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313E54D-1367-41DF-A704-AA692602968A}"/>
            </a:ext>
          </a:extLst>
        </xdr:cNvPr>
        <xdr:cNvSpPr/>
      </xdr:nvSpPr>
      <xdr:spPr bwMode="auto">
        <a:xfrm>
          <a:off x="3879273" y="5356513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455</xdr:row>
      <xdr:rowOff>0</xdr:rowOff>
    </xdr:from>
    <xdr:ext cx="2476500" cy="199970"/>
    <xdr:sp macro="" textlink="">
      <xdr:nvSpPr>
        <xdr:cNvPr id="11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0206EE5-2ADE-4E21-BE76-F7D490C5EA5C}"/>
            </a:ext>
          </a:extLst>
        </xdr:cNvPr>
        <xdr:cNvSpPr/>
      </xdr:nvSpPr>
      <xdr:spPr bwMode="auto">
        <a:xfrm>
          <a:off x="3879273" y="552623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456</xdr:row>
      <xdr:rowOff>0</xdr:rowOff>
    </xdr:from>
    <xdr:ext cx="2476500" cy="199970"/>
    <xdr:sp macro="" textlink="">
      <xdr:nvSpPr>
        <xdr:cNvPr id="11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FC5E1F2-5391-41CB-B336-6F50ADF1E7F3}"/>
            </a:ext>
          </a:extLst>
        </xdr:cNvPr>
        <xdr:cNvSpPr/>
      </xdr:nvSpPr>
      <xdr:spPr bwMode="auto">
        <a:xfrm>
          <a:off x="3879273" y="5546147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456</xdr:row>
      <xdr:rowOff>0</xdr:rowOff>
    </xdr:from>
    <xdr:ext cx="2476500" cy="199970"/>
    <xdr:sp macro="" textlink="">
      <xdr:nvSpPr>
        <xdr:cNvPr id="11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431E721-F93C-4B99-8A7E-479C4BA67929}"/>
            </a:ext>
          </a:extLst>
        </xdr:cNvPr>
        <xdr:cNvSpPr/>
      </xdr:nvSpPr>
      <xdr:spPr bwMode="auto">
        <a:xfrm>
          <a:off x="3879273" y="5546147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456</xdr:row>
      <xdr:rowOff>0</xdr:rowOff>
    </xdr:from>
    <xdr:ext cx="2476500" cy="199970"/>
    <xdr:sp macro="" textlink="">
      <xdr:nvSpPr>
        <xdr:cNvPr id="11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8B46124-8D2D-441C-8C4C-FCDE3756AB53}"/>
            </a:ext>
          </a:extLst>
        </xdr:cNvPr>
        <xdr:cNvSpPr/>
      </xdr:nvSpPr>
      <xdr:spPr bwMode="auto">
        <a:xfrm>
          <a:off x="3879273" y="5546147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469</xdr:row>
      <xdr:rowOff>0</xdr:rowOff>
    </xdr:from>
    <xdr:ext cx="2476500" cy="199970"/>
    <xdr:sp macro="" textlink="">
      <xdr:nvSpPr>
        <xdr:cNvPr id="11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C58380B-7D73-442C-8343-B40D61E1EBBB}"/>
            </a:ext>
          </a:extLst>
        </xdr:cNvPr>
        <xdr:cNvSpPr/>
      </xdr:nvSpPr>
      <xdr:spPr bwMode="auto">
        <a:xfrm>
          <a:off x="3879273" y="571586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1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B1B93F7-7348-429D-8C52-87D1471918DE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1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B5DF4C2-2D5F-41F4-853C-D556A3CA0181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2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837C3EB-4235-4724-8A2D-F6451EBE1F45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2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8CDEB32-624B-4EEB-A2FF-FF2C76B47ABA}"/>
            </a:ext>
          </a:extLst>
        </xdr:cNvPr>
        <xdr:cNvSpPr/>
      </xdr:nvSpPr>
      <xdr:spPr bwMode="auto">
        <a:xfrm>
          <a:off x="3879273" y="5063836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2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F4DC0C7-EBC9-4A30-9312-109308C9D51B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2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3654E2D-FC52-4B2A-8253-624F3923C4AD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470</xdr:row>
      <xdr:rowOff>0</xdr:rowOff>
    </xdr:from>
    <xdr:ext cx="2476500" cy="199970"/>
    <xdr:sp macro="" textlink="">
      <xdr:nvSpPr>
        <xdr:cNvPr id="12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B07830A-248C-4C02-BD72-3B5ACC4E74B0}"/>
            </a:ext>
          </a:extLst>
        </xdr:cNvPr>
        <xdr:cNvSpPr/>
      </xdr:nvSpPr>
      <xdr:spPr bwMode="auto">
        <a:xfrm>
          <a:off x="3879273" y="5083752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471</xdr:row>
      <xdr:rowOff>0</xdr:rowOff>
    </xdr:from>
    <xdr:ext cx="2476500" cy="199970"/>
    <xdr:sp macro="" textlink="">
      <xdr:nvSpPr>
        <xdr:cNvPr id="12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762EA90-D70E-477D-875C-29E5139CAD7C}"/>
            </a:ext>
          </a:extLst>
        </xdr:cNvPr>
        <xdr:cNvSpPr/>
      </xdr:nvSpPr>
      <xdr:spPr bwMode="auto">
        <a:xfrm>
          <a:off x="3879273" y="5095009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471</xdr:row>
      <xdr:rowOff>0</xdr:rowOff>
    </xdr:from>
    <xdr:ext cx="2476500" cy="199970"/>
    <xdr:sp macro="" textlink="">
      <xdr:nvSpPr>
        <xdr:cNvPr id="12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6C314E2-EF88-4B8C-9069-A97F48397F26}"/>
            </a:ext>
          </a:extLst>
        </xdr:cNvPr>
        <xdr:cNvSpPr/>
      </xdr:nvSpPr>
      <xdr:spPr bwMode="auto">
        <a:xfrm>
          <a:off x="3879273" y="5095009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471</xdr:row>
      <xdr:rowOff>0</xdr:rowOff>
    </xdr:from>
    <xdr:ext cx="2476500" cy="199970"/>
    <xdr:sp macro="" textlink="">
      <xdr:nvSpPr>
        <xdr:cNvPr id="12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2D4DFEE-41B5-4035-BBAA-5C76FCAA7CA4}"/>
            </a:ext>
          </a:extLst>
        </xdr:cNvPr>
        <xdr:cNvSpPr/>
      </xdr:nvSpPr>
      <xdr:spPr bwMode="auto">
        <a:xfrm>
          <a:off x="3879273" y="571586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472</xdr:row>
      <xdr:rowOff>0</xdr:rowOff>
    </xdr:from>
    <xdr:ext cx="2476500" cy="199970"/>
    <xdr:sp macro="" textlink="">
      <xdr:nvSpPr>
        <xdr:cNvPr id="12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69B9901-94C2-49CC-AA3A-BFEE32A3580F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472</xdr:row>
      <xdr:rowOff>0</xdr:rowOff>
    </xdr:from>
    <xdr:ext cx="2476500" cy="199970"/>
    <xdr:sp macro="" textlink="">
      <xdr:nvSpPr>
        <xdr:cNvPr id="12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42CE0E3-22EC-4815-AE10-A1573556CF93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472</xdr:row>
      <xdr:rowOff>0</xdr:rowOff>
    </xdr:from>
    <xdr:ext cx="2476500" cy="199970"/>
    <xdr:sp macro="" textlink="">
      <xdr:nvSpPr>
        <xdr:cNvPr id="13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1B19E7D-A191-47EE-8415-FA0962236F40}"/>
            </a:ext>
          </a:extLst>
        </xdr:cNvPr>
        <xdr:cNvSpPr/>
      </xdr:nvSpPr>
      <xdr:spPr bwMode="auto">
        <a:xfrm>
          <a:off x="3879273" y="5735781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490</xdr:row>
      <xdr:rowOff>0</xdr:rowOff>
    </xdr:from>
    <xdr:ext cx="2476500" cy="199970"/>
    <xdr:sp macro="" textlink="">
      <xdr:nvSpPr>
        <xdr:cNvPr id="13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7BCBBE1-6293-4D02-AC17-BF23994C0A68}"/>
            </a:ext>
          </a:extLst>
        </xdr:cNvPr>
        <xdr:cNvSpPr/>
      </xdr:nvSpPr>
      <xdr:spPr bwMode="auto">
        <a:xfrm>
          <a:off x="3879273" y="5905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D14AD44-4781-47C0-9909-F6C67082A224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B32E072-C75C-4272-9855-CC0570F80EFC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5766CD8-6FE8-4EBE-A25B-E52E16A5914D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68EB2DE-23E3-4C54-8F34-F7A0D42425A9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CF0AF80-3930-4841-ABF4-1911D67BD3E0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7849AC4-6975-436C-A5C8-82200457BF3B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491</xdr:row>
      <xdr:rowOff>0</xdr:rowOff>
    </xdr:from>
    <xdr:ext cx="2476500" cy="199970"/>
    <xdr:sp macro="" textlink="">
      <xdr:nvSpPr>
        <xdr:cNvPr id="13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9F1ED53-FB7D-42A3-849C-D0365105365F}"/>
            </a:ext>
          </a:extLst>
        </xdr:cNvPr>
        <xdr:cNvSpPr/>
      </xdr:nvSpPr>
      <xdr:spPr bwMode="auto">
        <a:xfrm>
          <a:off x="3879273" y="592541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492</xdr:row>
      <xdr:rowOff>0</xdr:rowOff>
    </xdr:from>
    <xdr:ext cx="2476500" cy="199970"/>
    <xdr:sp macro="" textlink="">
      <xdr:nvSpPr>
        <xdr:cNvPr id="13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9189DB2-2634-48E5-BE40-4BB52D997DA0}"/>
            </a:ext>
          </a:extLst>
        </xdr:cNvPr>
        <xdr:cNvSpPr/>
      </xdr:nvSpPr>
      <xdr:spPr bwMode="auto">
        <a:xfrm>
          <a:off x="3879273" y="5936672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492</xdr:row>
      <xdr:rowOff>0</xdr:rowOff>
    </xdr:from>
    <xdr:ext cx="2476500" cy="199970"/>
    <xdr:sp macro="" textlink="">
      <xdr:nvSpPr>
        <xdr:cNvPr id="14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896CF6F-0710-40DF-9D82-E321D7C9469C}"/>
            </a:ext>
          </a:extLst>
        </xdr:cNvPr>
        <xdr:cNvSpPr/>
      </xdr:nvSpPr>
      <xdr:spPr bwMode="auto">
        <a:xfrm>
          <a:off x="3879273" y="5936672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492</xdr:row>
      <xdr:rowOff>0</xdr:rowOff>
    </xdr:from>
    <xdr:ext cx="2476500" cy="199970"/>
    <xdr:sp macro="" textlink="">
      <xdr:nvSpPr>
        <xdr:cNvPr id="14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040F0B8-9F19-4D86-AAF1-77D38C870BAC}"/>
            </a:ext>
          </a:extLst>
        </xdr:cNvPr>
        <xdr:cNvSpPr/>
      </xdr:nvSpPr>
      <xdr:spPr bwMode="auto">
        <a:xfrm>
          <a:off x="3879273" y="5936672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14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4C6CB9A-2815-4610-BEC0-09EFEF7B1F73}"/>
            </a:ext>
          </a:extLst>
        </xdr:cNvPr>
        <xdr:cNvSpPr/>
      </xdr:nvSpPr>
      <xdr:spPr bwMode="auto">
        <a:xfrm>
          <a:off x="3879273" y="5956588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14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96336CE-217B-49A5-AA80-29B929493070}"/>
            </a:ext>
          </a:extLst>
        </xdr:cNvPr>
        <xdr:cNvSpPr/>
      </xdr:nvSpPr>
      <xdr:spPr bwMode="auto">
        <a:xfrm>
          <a:off x="3879273" y="5956588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14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31F6C6B-0DED-4C70-9402-8AAEE02F3530}"/>
            </a:ext>
          </a:extLst>
        </xdr:cNvPr>
        <xdr:cNvSpPr/>
      </xdr:nvSpPr>
      <xdr:spPr bwMode="auto">
        <a:xfrm>
          <a:off x="3879273" y="59565886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138</xdr:row>
      <xdr:rowOff>0</xdr:rowOff>
    </xdr:from>
    <xdr:ext cx="2476500" cy="199970"/>
    <xdr:sp macro="" textlink="">
      <xdr:nvSpPr>
        <xdr:cNvPr id="6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CE93B9D-5B89-4160-9C51-4844983188AE}"/>
            </a:ext>
          </a:extLst>
        </xdr:cNvPr>
        <xdr:cNvSpPr/>
      </xdr:nvSpPr>
      <xdr:spPr bwMode="auto">
        <a:xfrm>
          <a:off x="3863578" y="2224682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138</xdr:row>
      <xdr:rowOff>0</xdr:rowOff>
    </xdr:from>
    <xdr:ext cx="2476500" cy="199970"/>
    <xdr:sp macro="" textlink="">
      <xdr:nvSpPr>
        <xdr:cNvPr id="7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E2B9468-5571-4CD0-8C93-8897FFE57168}"/>
            </a:ext>
          </a:extLst>
        </xdr:cNvPr>
        <xdr:cNvSpPr/>
      </xdr:nvSpPr>
      <xdr:spPr bwMode="auto">
        <a:xfrm>
          <a:off x="3863578" y="2224682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138</xdr:row>
      <xdr:rowOff>0</xdr:rowOff>
    </xdr:from>
    <xdr:ext cx="2476500" cy="199970"/>
    <xdr:sp macro="" textlink="">
      <xdr:nvSpPr>
        <xdr:cNvPr id="7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B17A05E-E4D7-456E-A7B4-5C9562FF828F}"/>
            </a:ext>
          </a:extLst>
        </xdr:cNvPr>
        <xdr:cNvSpPr/>
      </xdr:nvSpPr>
      <xdr:spPr bwMode="auto">
        <a:xfrm>
          <a:off x="3863578" y="2224682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7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83BD962A-3925-4FD2-B1D7-BCB9EE8CD712}"/>
            </a:ext>
          </a:extLst>
        </xdr:cNvPr>
        <xdr:cNvSpPr/>
      </xdr:nvSpPr>
      <xdr:spPr bwMode="auto">
        <a:xfrm>
          <a:off x="6113859" y="120015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7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E5F43AC-DA78-4988-9EB6-387AD27EFEB5}"/>
            </a:ext>
          </a:extLst>
        </xdr:cNvPr>
        <xdr:cNvSpPr/>
      </xdr:nvSpPr>
      <xdr:spPr bwMode="auto">
        <a:xfrm>
          <a:off x="6113859" y="120015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7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BE23104-8A19-477A-A903-720547C413CF}"/>
            </a:ext>
          </a:extLst>
        </xdr:cNvPr>
        <xdr:cNvSpPr/>
      </xdr:nvSpPr>
      <xdr:spPr bwMode="auto">
        <a:xfrm>
          <a:off x="3863578" y="4133254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14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9103792-E2DD-4C17-B11E-0AB0E3280029}"/>
            </a:ext>
          </a:extLst>
        </xdr:cNvPr>
        <xdr:cNvSpPr/>
      </xdr:nvSpPr>
      <xdr:spPr bwMode="auto">
        <a:xfrm>
          <a:off x="3863578" y="4133254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14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B02CAB1-30EF-4B32-BD31-B29588B5AE77}"/>
            </a:ext>
          </a:extLst>
        </xdr:cNvPr>
        <xdr:cNvSpPr/>
      </xdr:nvSpPr>
      <xdr:spPr bwMode="auto">
        <a:xfrm>
          <a:off x="3863578" y="41332547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4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DE100D3-5BF7-4A8D-A8DE-102373F5A446}"/>
            </a:ext>
          </a:extLst>
        </xdr:cNvPr>
        <xdr:cNvSpPr/>
      </xdr:nvSpPr>
      <xdr:spPr bwMode="auto">
        <a:xfrm>
          <a:off x="3863578" y="5791795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4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DDA0C8A-16A7-4B79-AA2C-6B418E7C6C33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4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6C816AE-101F-45EC-9B8F-6866618A7832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5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27DFEF4-8974-4CF6-8400-709821C7C0EE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5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836DEDA-FE7E-4A6F-A1C6-1D99854B906B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5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A0E70EC-ACA4-454A-AD36-4CA63A92E46C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5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17D6CDE-CDA1-469A-BD65-116E2B50782F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508</xdr:row>
      <xdr:rowOff>0</xdr:rowOff>
    </xdr:from>
    <xdr:ext cx="2476500" cy="199970"/>
    <xdr:sp macro="" textlink="">
      <xdr:nvSpPr>
        <xdr:cNvPr id="15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59AB7E6-791E-4FAA-AFBC-C350119962C1}"/>
            </a:ext>
          </a:extLst>
        </xdr:cNvPr>
        <xdr:cNvSpPr/>
      </xdr:nvSpPr>
      <xdr:spPr bwMode="auto">
        <a:xfrm>
          <a:off x="3863578" y="58120359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15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D6385B9-51E0-4D14-8BED-519F81B82769}"/>
            </a:ext>
          </a:extLst>
        </xdr:cNvPr>
        <xdr:cNvSpPr/>
      </xdr:nvSpPr>
      <xdr:spPr bwMode="auto">
        <a:xfrm>
          <a:off x="3863578" y="35099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15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A5A6AD0-DF2A-4479-8298-DEC74FAFDF2F}"/>
            </a:ext>
          </a:extLst>
        </xdr:cNvPr>
        <xdr:cNvSpPr/>
      </xdr:nvSpPr>
      <xdr:spPr bwMode="auto">
        <a:xfrm>
          <a:off x="3863578" y="35099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15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3547114-19D7-4BCF-B70A-A7D4B6738726}"/>
            </a:ext>
          </a:extLst>
        </xdr:cNvPr>
        <xdr:cNvSpPr/>
      </xdr:nvSpPr>
      <xdr:spPr bwMode="auto">
        <a:xfrm>
          <a:off x="3863578" y="35099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5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73F1787-6567-43C6-B5F8-04E71F4BACC6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5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7A5D5FB-CF61-4C7A-A967-66EA55122DB1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6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BBED76A-411D-4774-A487-79F5B07514BD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6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17000E3-769E-4945-90F1-DFBFFFF56393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6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F2EDBB0-C05C-4002-8E64-FEB35718308A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6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30469AB-A1DC-4CEE-B6D1-BDAB30458D65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476</xdr:row>
      <xdr:rowOff>0</xdr:rowOff>
    </xdr:from>
    <xdr:ext cx="2476500" cy="199970"/>
    <xdr:sp macro="" textlink="">
      <xdr:nvSpPr>
        <xdr:cNvPr id="16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8C27E62-5146-488D-9E25-B3D3F5A9CC31}"/>
            </a:ext>
          </a:extLst>
        </xdr:cNvPr>
        <xdr:cNvSpPr/>
      </xdr:nvSpPr>
      <xdr:spPr bwMode="auto">
        <a:xfrm>
          <a:off x="3863578" y="5559028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295</xdr:row>
      <xdr:rowOff>0</xdr:rowOff>
    </xdr:from>
    <xdr:ext cx="2476500" cy="199970"/>
    <xdr:sp macro="" textlink="">
      <xdr:nvSpPr>
        <xdr:cNvPr id="16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E9247B2-136C-45CF-AC84-A6E38953A104}"/>
            </a:ext>
          </a:extLst>
        </xdr:cNvPr>
        <xdr:cNvSpPr/>
      </xdr:nvSpPr>
      <xdr:spPr bwMode="auto">
        <a:xfrm>
          <a:off x="3875690" y="348549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1921468" cy="195685"/>
    <xdr:sp macro="" textlink="">
      <xdr:nvSpPr>
        <xdr:cNvPr id="16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E3889F7-1BB1-4FD2-BB35-7EBBB5D55D8B}"/>
            </a:ext>
          </a:extLst>
        </xdr:cNvPr>
        <xdr:cNvSpPr/>
      </xdr:nvSpPr>
      <xdr:spPr bwMode="auto">
        <a:xfrm>
          <a:off x="6125308" y="5912827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16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1269E32-AAC3-4FC9-B937-8AA046865358}"/>
            </a:ext>
          </a:extLst>
        </xdr:cNvPr>
        <xdr:cNvSpPr/>
      </xdr:nvSpPr>
      <xdr:spPr bwMode="auto">
        <a:xfrm>
          <a:off x="5884545" y="170688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229</xdr:row>
      <xdr:rowOff>0</xdr:rowOff>
    </xdr:from>
    <xdr:ext cx="1921468" cy="195685"/>
    <xdr:sp macro="" textlink="">
      <xdr:nvSpPr>
        <xdr:cNvPr id="16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A1383D2-836A-40B3-9207-B40C55626875}"/>
            </a:ext>
          </a:extLst>
        </xdr:cNvPr>
        <xdr:cNvSpPr/>
      </xdr:nvSpPr>
      <xdr:spPr bwMode="auto">
        <a:xfrm>
          <a:off x="6486525" y="170688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229</xdr:row>
      <xdr:rowOff>0</xdr:rowOff>
    </xdr:from>
    <xdr:ext cx="2476500" cy="199970"/>
    <xdr:sp macro="" textlink="">
      <xdr:nvSpPr>
        <xdr:cNvPr id="16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1A7700A-F754-4656-9E71-647E8AC2EA23}"/>
            </a:ext>
          </a:extLst>
        </xdr:cNvPr>
        <xdr:cNvSpPr/>
      </xdr:nvSpPr>
      <xdr:spPr bwMode="auto">
        <a:xfrm>
          <a:off x="4238625" y="170688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17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F406DEB-A58B-43BC-847C-7764E84AAF37}"/>
            </a:ext>
          </a:extLst>
        </xdr:cNvPr>
        <xdr:cNvSpPr/>
      </xdr:nvSpPr>
      <xdr:spPr bwMode="auto">
        <a:xfrm>
          <a:off x="5884545" y="170688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17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CBC9221-DDAD-4BCC-BEDB-070CFE1D3742}"/>
            </a:ext>
          </a:extLst>
        </xdr:cNvPr>
        <xdr:cNvSpPr/>
      </xdr:nvSpPr>
      <xdr:spPr bwMode="auto">
        <a:xfrm>
          <a:off x="5570220" y="170688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17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E8CD911-E0D1-4983-B530-85470F6F5721}"/>
            </a:ext>
          </a:extLst>
        </xdr:cNvPr>
        <xdr:cNvSpPr/>
      </xdr:nvSpPr>
      <xdr:spPr bwMode="auto">
        <a:xfrm>
          <a:off x="5884545" y="170688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17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95E317D-7205-4A14-A01D-6656FD5FEBDE}"/>
            </a:ext>
          </a:extLst>
        </xdr:cNvPr>
        <xdr:cNvSpPr/>
      </xdr:nvSpPr>
      <xdr:spPr bwMode="auto">
        <a:xfrm>
          <a:off x="5570220" y="170688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921468" cy="195685"/>
    <xdr:sp macro="" textlink="">
      <xdr:nvSpPr>
        <xdr:cNvPr id="17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5ECE2AC-03E9-4876-92F5-BD249ADBA88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921468" cy="195685"/>
    <xdr:sp macro="" textlink="">
      <xdr:nvSpPr>
        <xdr:cNvPr id="17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3F93667-FA5D-4CA2-9E42-70F5BA7B93DB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921468" cy="195685"/>
    <xdr:sp macro="" textlink="">
      <xdr:nvSpPr>
        <xdr:cNvPr id="17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9A4D23F7-F865-4D11-8343-05EB59A0FCD1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114</xdr:row>
      <xdr:rowOff>0</xdr:rowOff>
    </xdr:from>
    <xdr:ext cx="1921468" cy="195685"/>
    <xdr:sp macro="" textlink="">
      <xdr:nvSpPr>
        <xdr:cNvPr id="17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75917F6-C5F4-4016-AB0C-9EF7ED18373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144</xdr:row>
      <xdr:rowOff>0</xdr:rowOff>
    </xdr:from>
    <xdr:ext cx="1921468" cy="195685"/>
    <xdr:sp macro="" textlink="">
      <xdr:nvSpPr>
        <xdr:cNvPr id="17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D84D12F-3451-43C2-A423-9639C0DAB40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144</xdr:row>
      <xdr:rowOff>0</xdr:rowOff>
    </xdr:from>
    <xdr:ext cx="1921468" cy="195685"/>
    <xdr:sp macro="" textlink="">
      <xdr:nvSpPr>
        <xdr:cNvPr id="17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4A76BB4-62E0-4972-BAF8-42F5E8836DD1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144</xdr:row>
      <xdr:rowOff>0</xdr:rowOff>
    </xdr:from>
    <xdr:ext cx="1921468" cy="195685"/>
    <xdr:sp macro="" textlink="">
      <xdr:nvSpPr>
        <xdr:cNvPr id="18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07C8370-A0D7-4B3B-8098-45978ED1077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144</xdr:row>
      <xdr:rowOff>0</xdr:rowOff>
    </xdr:from>
    <xdr:ext cx="1921468" cy="195685"/>
    <xdr:sp macro="" textlink="">
      <xdr:nvSpPr>
        <xdr:cNvPr id="18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05E834A-3C4F-462C-B899-9675B66C8C52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156</xdr:row>
      <xdr:rowOff>0</xdr:rowOff>
    </xdr:from>
    <xdr:ext cx="1921468" cy="195685"/>
    <xdr:sp macro="" textlink="">
      <xdr:nvSpPr>
        <xdr:cNvPr id="18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823DD21-D1A8-408E-A545-A86C9F1AD21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156</xdr:row>
      <xdr:rowOff>0</xdr:rowOff>
    </xdr:from>
    <xdr:ext cx="1921468" cy="195685"/>
    <xdr:sp macro="" textlink="">
      <xdr:nvSpPr>
        <xdr:cNvPr id="18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49246E2-0DE5-409C-8FC1-EC8ADD771BE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156</xdr:row>
      <xdr:rowOff>0</xdr:rowOff>
    </xdr:from>
    <xdr:ext cx="1921468" cy="195685"/>
    <xdr:sp macro="" textlink="">
      <xdr:nvSpPr>
        <xdr:cNvPr id="18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7D29E57-95C4-40EE-9E5B-5C58EAC63D66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156</xdr:row>
      <xdr:rowOff>0</xdr:rowOff>
    </xdr:from>
    <xdr:ext cx="1921468" cy="195685"/>
    <xdr:sp macro="" textlink="">
      <xdr:nvSpPr>
        <xdr:cNvPr id="18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F0BB5A3-4454-4F61-AAB4-8CBED551274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166</xdr:row>
      <xdr:rowOff>0</xdr:rowOff>
    </xdr:from>
    <xdr:ext cx="1921468" cy="195685"/>
    <xdr:sp macro="" textlink="">
      <xdr:nvSpPr>
        <xdr:cNvPr id="19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E696A8E-23FF-46CF-B2C3-876DF7CC006C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166</xdr:row>
      <xdr:rowOff>0</xdr:rowOff>
    </xdr:from>
    <xdr:ext cx="1921468" cy="195685"/>
    <xdr:sp macro="" textlink="">
      <xdr:nvSpPr>
        <xdr:cNvPr id="19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4D1F16A-FC9E-450B-AC32-BE65E68D672D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166</xdr:row>
      <xdr:rowOff>0</xdr:rowOff>
    </xdr:from>
    <xdr:ext cx="1921468" cy="195685"/>
    <xdr:sp macro="" textlink="">
      <xdr:nvSpPr>
        <xdr:cNvPr id="19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A2C8A4D-8C03-492B-ABC7-FD82B87D984F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166</xdr:row>
      <xdr:rowOff>0</xdr:rowOff>
    </xdr:from>
    <xdr:ext cx="1921468" cy="195685"/>
    <xdr:sp macro="" textlink="">
      <xdr:nvSpPr>
        <xdr:cNvPr id="19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434D97A-93C7-4895-9564-7A7486D11FEA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176</xdr:row>
      <xdr:rowOff>0</xdr:rowOff>
    </xdr:from>
    <xdr:ext cx="1921468" cy="195685"/>
    <xdr:sp macro="" textlink="">
      <xdr:nvSpPr>
        <xdr:cNvPr id="19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3ED68CB-4B9D-4A24-A288-E6DFDA8E8D7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176</xdr:row>
      <xdr:rowOff>0</xdr:rowOff>
    </xdr:from>
    <xdr:ext cx="1921468" cy="195685"/>
    <xdr:sp macro="" textlink="">
      <xdr:nvSpPr>
        <xdr:cNvPr id="19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6D40E58-B67B-4225-A6E0-0CC9293E803E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176</xdr:row>
      <xdr:rowOff>0</xdr:rowOff>
    </xdr:from>
    <xdr:ext cx="1921468" cy="195685"/>
    <xdr:sp macro="" textlink="">
      <xdr:nvSpPr>
        <xdr:cNvPr id="19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C9B0432-DF67-4B25-B967-201F9BDDE68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176</xdr:row>
      <xdr:rowOff>0</xdr:rowOff>
    </xdr:from>
    <xdr:ext cx="1921468" cy="195685"/>
    <xdr:sp macro="" textlink="">
      <xdr:nvSpPr>
        <xdr:cNvPr id="19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404BF6B-EB05-4E4F-8C7A-FF45E794A3E8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188</xdr:row>
      <xdr:rowOff>0</xdr:rowOff>
    </xdr:from>
    <xdr:ext cx="1921468" cy="195685"/>
    <xdr:sp macro="" textlink="">
      <xdr:nvSpPr>
        <xdr:cNvPr id="19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BF9D6CB9-A7EB-46E4-A5F4-DA1A9166D14C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188</xdr:row>
      <xdr:rowOff>0</xdr:rowOff>
    </xdr:from>
    <xdr:ext cx="1921468" cy="195685"/>
    <xdr:sp macro="" textlink="">
      <xdr:nvSpPr>
        <xdr:cNvPr id="19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07FD274-D582-4F80-85F7-80CD00E8A9DE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188</xdr:row>
      <xdr:rowOff>0</xdr:rowOff>
    </xdr:from>
    <xdr:ext cx="1921468" cy="195685"/>
    <xdr:sp macro="" textlink="">
      <xdr:nvSpPr>
        <xdr:cNvPr id="20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6A65FED-8E05-4C0B-A46E-CB1CA312138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188</xdr:row>
      <xdr:rowOff>0</xdr:rowOff>
    </xdr:from>
    <xdr:ext cx="1921468" cy="195685"/>
    <xdr:sp macro="" textlink="">
      <xdr:nvSpPr>
        <xdr:cNvPr id="20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94A369C-AED7-4B1C-BEEE-8A46EF50828A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198</xdr:row>
      <xdr:rowOff>0</xdr:rowOff>
    </xdr:from>
    <xdr:ext cx="1921468" cy="195685"/>
    <xdr:sp macro="" textlink="">
      <xdr:nvSpPr>
        <xdr:cNvPr id="20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94931E6C-C953-4296-A6F7-C0D6A5F85E98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198</xdr:row>
      <xdr:rowOff>0</xdr:rowOff>
    </xdr:from>
    <xdr:ext cx="1921468" cy="195685"/>
    <xdr:sp macro="" textlink="">
      <xdr:nvSpPr>
        <xdr:cNvPr id="20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47E868D-E0A2-4453-91D0-C24285D844C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198</xdr:row>
      <xdr:rowOff>0</xdr:rowOff>
    </xdr:from>
    <xdr:ext cx="1921468" cy="195685"/>
    <xdr:sp macro="" textlink="">
      <xdr:nvSpPr>
        <xdr:cNvPr id="20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D0C21F1-C3BA-4445-9A31-71ED02ECB3D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198</xdr:row>
      <xdr:rowOff>0</xdr:rowOff>
    </xdr:from>
    <xdr:ext cx="1921468" cy="195685"/>
    <xdr:sp macro="" textlink="">
      <xdr:nvSpPr>
        <xdr:cNvPr id="20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F12ADB8-AF45-4526-94AC-E6451ABAFED0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208</xdr:row>
      <xdr:rowOff>0</xdr:rowOff>
    </xdr:from>
    <xdr:ext cx="1921468" cy="195685"/>
    <xdr:sp macro="" textlink="">
      <xdr:nvSpPr>
        <xdr:cNvPr id="21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5C46ED55-4960-46C2-AA17-3D9F2F18270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208</xdr:row>
      <xdr:rowOff>0</xdr:rowOff>
    </xdr:from>
    <xdr:ext cx="1921468" cy="195685"/>
    <xdr:sp macro="" textlink="">
      <xdr:nvSpPr>
        <xdr:cNvPr id="21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A57D2D3-036C-47DD-9566-9ECD3DACA5D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208</xdr:row>
      <xdr:rowOff>0</xdr:rowOff>
    </xdr:from>
    <xdr:ext cx="1921468" cy="195685"/>
    <xdr:sp macro="" textlink="">
      <xdr:nvSpPr>
        <xdr:cNvPr id="21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11AC2F3-7620-434A-B450-779153870B40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208</xdr:row>
      <xdr:rowOff>0</xdr:rowOff>
    </xdr:from>
    <xdr:ext cx="1921468" cy="195685"/>
    <xdr:sp macro="" textlink="">
      <xdr:nvSpPr>
        <xdr:cNvPr id="21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52478A7-7FE5-4885-BBA8-B8E48A95F7C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227</xdr:row>
      <xdr:rowOff>0</xdr:rowOff>
    </xdr:from>
    <xdr:ext cx="1921468" cy="195685"/>
    <xdr:sp macro="" textlink="">
      <xdr:nvSpPr>
        <xdr:cNvPr id="22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29F4DD0-116B-442F-A7DD-C2855675FC66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227</xdr:row>
      <xdr:rowOff>0</xdr:rowOff>
    </xdr:from>
    <xdr:ext cx="1921468" cy="195685"/>
    <xdr:sp macro="" textlink="">
      <xdr:nvSpPr>
        <xdr:cNvPr id="22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176E722-38FF-4774-9742-638B6FD84E1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227</xdr:row>
      <xdr:rowOff>0</xdr:rowOff>
    </xdr:from>
    <xdr:ext cx="1921468" cy="195685"/>
    <xdr:sp macro="" textlink="">
      <xdr:nvSpPr>
        <xdr:cNvPr id="22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974EB0A-A223-456C-B823-F46BEC5CF3B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227</xdr:row>
      <xdr:rowOff>0</xdr:rowOff>
    </xdr:from>
    <xdr:ext cx="1921468" cy="195685"/>
    <xdr:sp macro="" textlink="">
      <xdr:nvSpPr>
        <xdr:cNvPr id="22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99AA2078-DFD1-4159-8308-6AA01307284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259</xdr:row>
      <xdr:rowOff>0</xdr:rowOff>
    </xdr:from>
    <xdr:ext cx="1921468" cy="195685"/>
    <xdr:sp macro="" textlink="">
      <xdr:nvSpPr>
        <xdr:cNvPr id="22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179D6EF-237C-4F0C-9253-03C86253C4F2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259</xdr:row>
      <xdr:rowOff>0</xdr:rowOff>
    </xdr:from>
    <xdr:ext cx="1921468" cy="195685"/>
    <xdr:sp macro="" textlink="">
      <xdr:nvSpPr>
        <xdr:cNvPr id="22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A35B22E-8301-410B-9EA5-09BA2AC3A95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259</xdr:row>
      <xdr:rowOff>0</xdr:rowOff>
    </xdr:from>
    <xdr:ext cx="1921468" cy="195685"/>
    <xdr:sp macro="" textlink="">
      <xdr:nvSpPr>
        <xdr:cNvPr id="22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5A09059-256A-44F5-9793-41E99C0E7EC0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259</xdr:row>
      <xdr:rowOff>0</xdr:rowOff>
    </xdr:from>
    <xdr:ext cx="1921468" cy="195685"/>
    <xdr:sp macro="" textlink="">
      <xdr:nvSpPr>
        <xdr:cNvPr id="22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BA2CC1E6-40E0-431A-91B7-7801C8693280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304</xdr:row>
      <xdr:rowOff>0</xdr:rowOff>
    </xdr:from>
    <xdr:ext cx="1921468" cy="195685"/>
    <xdr:sp macro="" textlink="">
      <xdr:nvSpPr>
        <xdr:cNvPr id="23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C3A61AD-DCC3-41D0-A5E6-12706C28219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304</xdr:row>
      <xdr:rowOff>0</xdr:rowOff>
    </xdr:from>
    <xdr:ext cx="1921468" cy="195685"/>
    <xdr:sp macro="" textlink="">
      <xdr:nvSpPr>
        <xdr:cNvPr id="23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C6F7BDF-CDB1-42F3-95B3-FAB748A4AFAF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304</xdr:row>
      <xdr:rowOff>0</xdr:rowOff>
    </xdr:from>
    <xdr:ext cx="1921468" cy="195685"/>
    <xdr:sp macro="" textlink="">
      <xdr:nvSpPr>
        <xdr:cNvPr id="23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1C967E2-A8E6-458E-B530-88CE3A8CBA4C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304</xdr:row>
      <xdr:rowOff>0</xdr:rowOff>
    </xdr:from>
    <xdr:ext cx="1921468" cy="195685"/>
    <xdr:sp macro="" textlink="">
      <xdr:nvSpPr>
        <xdr:cNvPr id="23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970C8CC3-E268-4705-8052-50A8F5E4111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358</xdr:row>
      <xdr:rowOff>0</xdr:rowOff>
    </xdr:from>
    <xdr:ext cx="1921468" cy="195685"/>
    <xdr:sp macro="" textlink="">
      <xdr:nvSpPr>
        <xdr:cNvPr id="23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B461840-7F7D-4544-86C3-BAAA4FC2D991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358</xdr:row>
      <xdr:rowOff>0</xdr:rowOff>
    </xdr:from>
    <xdr:ext cx="1921468" cy="195685"/>
    <xdr:sp macro="" textlink="">
      <xdr:nvSpPr>
        <xdr:cNvPr id="23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81B25514-5D0C-4CB3-90C4-E45AABD426F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358</xdr:row>
      <xdr:rowOff>0</xdr:rowOff>
    </xdr:from>
    <xdr:ext cx="1921468" cy="195685"/>
    <xdr:sp macro="" textlink="">
      <xdr:nvSpPr>
        <xdr:cNvPr id="23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57B4DF7-D16D-4D32-BD44-5EC7C8F5C5D0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358</xdr:row>
      <xdr:rowOff>0</xdr:rowOff>
    </xdr:from>
    <xdr:ext cx="1921468" cy="195685"/>
    <xdr:sp macro="" textlink="">
      <xdr:nvSpPr>
        <xdr:cNvPr id="23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D697DA7-ABF5-486F-8C5C-E50BB1307DCE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370</xdr:row>
      <xdr:rowOff>0</xdr:rowOff>
    </xdr:from>
    <xdr:ext cx="1921468" cy="195685"/>
    <xdr:sp macro="" textlink="">
      <xdr:nvSpPr>
        <xdr:cNvPr id="23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9DF4B375-FF29-407A-9545-E51F055F7D3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370</xdr:row>
      <xdr:rowOff>0</xdr:rowOff>
    </xdr:from>
    <xdr:ext cx="1921468" cy="195685"/>
    <xdr:sp macro="" textlink="">
      <xdr:nvSpPr>
        <xdr:cNvPr id="23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A233496-F8BF-4743-8147-4505761C65EA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370</xdr:row>
      <xdr:rowOff>0</xdr:rowOff>
    </xdr:from>
    <xdr:ext cx="1921468" cy="195685"/>
    <xdr:sp macro="" textlink="">
      <xdr:nvSpPr>
        <xdr:cNvPr id="24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598556DE-84A0-42A7-A992-2011200EBEB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370</xdr:row>
      <xdr:rowOff>0</xdr:rowOff>
    </xdr:from>
    <xdr:ext cx="1921468" cy="195685"/>
    <xdr:sp macro="" textlink="">
      <xdr:nvSpPr>
        <xdr:cNvPr id="24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04F61D0-A773-45F8-B819-2AF6418D33E6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386</xdr:row>
      <xdr:rowOff>0</xdr:rowOff>
    </xdr:from>
    <xdr:ext cx="1921468" cy="195685"/>
    <xdr:sp macro="" textlink="">
      <xdr:nvSpPr>
        <xdr:cNvPr id="24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A58DB0D-ECC2-4DDB-AABE-D0858820081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386</xdr:row>
      <xdr:rowOff>0</xdr:rowOff>
    </xdr:from>
    <xdr:ext cx="1921468" cy="195685"/>
    <xdr:sp macro="" textlink="">
      <xdr:nvSpPr>
        <xdr:cNvPr id="24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BDD3B07-1783-4F77-AFA3-D13630BFC7D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386</xdr:row>
      <xdr:rowOff>0</xdr:rowOff>
    </xdr:from>
    <xdr:ext cx="1921468" cy="195685"/>
    <xdr:sp macro="" textlink="">
      <xdr:nvSpPr>
        <xdr:cNvPr id="24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F776B7F-8B6B-41FF-8CFA-AF6F022E5476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386</xdr:row>
      <xdr:rowOff>0</xdr:rowOff>
    </xdr:from>
    <xdr:ext cx="1921468" cy="195685"/>
    <xdr:sp macro="" textlink="">
      <xdr:nvSpPr>
        <xdr:cNvPr id="24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8AFA2A9-F2F2-4E89-A072-693D4820C08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419</xdr:row>
      <xdr:rowOff>0</xdr:rowOff>
    </xdr:from>
    <xdr:ext cx="1921468" cy="195685"/>
    <xdr:sp macro="" textlink="">
      <xdr:nvSpPr>
        <xdr:cNvPr id="24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25A9C0F-CE63-4C01-8720-20AF8145EF03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419</xdr:row>
      <xdr:rowOff>0</xdr:rowOff>
    </xdr:from>
    <xdr:ext cx="1921468" cy="195685"/>
    <xdr:sp macro="" textlink="">
      <xdr:nvSpPr>
        <xdr:cNvPr id="24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EB8B3C7-6138-4910-8CB0-8FC0768ADC4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419</xdr:row>
      <xdr:rowOff>0</xdr:rowOff>
    </xdr:from>
    <xdr:ext cx="1921468" cy="195685"/>
    <xdr:sp macro="" textlink="">
      <xdr:nvSpPr>
        <xdr:cNvPr id="24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FA4269D-6DE3-486C-8196-CD7EA831AAFF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419</xdr:row>
      <xdr:rowOff>0</xdr:rowOff>
    </xdr:from>
    <xdr:ext cx="1921468" cy="195685"/>
    <xdr:sp macro="" textlink="">
      <xdr:nvSpPr>
        <xdr:cNvPr id="24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DAD5828-5A54-4B24-8628-953E9EF7E5F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429</xdr:row>
      <xdr:rowOff>0</xdr:rowOff>
    </xdr:from>
    <xdr:ext cx="1921468" cy="195685"/>
    <xdr:sp macro="" textlink="">
      <xdr:nvSpPr>
        <xdr:cNvPr id="25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EFDC72B-440C-42EE-8F17-B39A731D8F7A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429</xdr:row>
      <xdr:rowOff>0</xdr:rowOff>
    </xdr:from>
    <xdr:ext cx="1921468" cy="195685"/>
    <xdr:sp macro="" textlink="">
      <xdr:nvSpPr>
        <xdr:cNvPr id="25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4CA2550-5D3C-4937-8082-E34BB64557EE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429</xdr:row>
      <xdr:rowOff>0</xdr:rowOff>
    </xdr:from>
    <xdr:ext cx="1921468" cy="195685"/>
    <xdr:sp macro="" textlink="">
      <xdr:nvSpPr>
        <xdr:cNvPr id="25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4E8A12B-91F5-4550-BDDE-6CBBE949410E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429</xdr:row>
      <xdr:rowOff>0</xdr:rowOff>
    </xdr:from>
    <xdr:ext cx="1921468" cy="195685"/>
    <xdr:sp macro="" textlink="">
      <xdr:nvSpPr>
        <xdr:cNvPr id="25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590990BC-51DF-4E75-898B-7BD6DF817FB2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443</xdr:row>
      <xdr:rowOff>0</xdr:rowOff>
    </xdr:from>
    <xdr:ext cx="1921468" cy="195685"/>
    <xdr:sp macro="" textlink="">
      <xdr:nvSpPr>
        <xdr:cNvPr id="25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E1205B9-F30F-442F-8459-1108E90D43C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443</xdr:row>
      <xdr:rowOff>0</xdr:rowOff>
    </xdr:from>
    <xdr:ext cx="1921468" cy="195685"/>
    <xdr:sp macro="" textlink="">
      <xdr:nvSpPr>
        <xdr:cNvPr id="25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7CC3E97-C6C4-4D65-B21B-533B7A3AAE14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443</xdr:row>
      <xdr:rowOff>0</xdr:rowOff>
    </xdr:from>
    <xdr:ext cx="1921468" cy="195685"/>
    <xdr:sp macro="" textlink="">
      <xdr:nvSpPr>
        <xdr:cNvPr id="25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63610331-2255-455D-9D8C-BACD94928F4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443</xdr:row>
      <xdr:rowOff>0</xdr:rowOff>
    </xdr:from>
    <xdr:ext cx="1921468" cy="195685"/>
    <xdr:sp macro="" textlink="">
      <xdr:nvSpPr>
        <xdr:cNvPr id="25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6C34105-E5DD-4131-AE30-D12837FA9AC6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457</xdr:row>
      <xdr:rowOff>0</xdr:rowOff>
    </xdr:from>
    <xdr:ext cx="1921468" cy="195685"/>
    <xdr:sp macro="" textlink="">
      <xdr:nvSpPr>
        <xdr:cNvPr id="25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CE48FD3-F4C1-47EE-9857-47FDC2F9041A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457</xdr:row>
      <xdr:rowOff>0</xdr:rowOff>
    </xdr:from>
    <xdr:ext cx="1921468" cy="195685"/>
    <xdr:sp macro="" textlink="">
      <xdr:nvSpPr>
        <xdr:cNvPr id="25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FC10A998-7385-4B59-97BC-04BFBE24EEE8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457</xdr:row>
      <xdr:rowOff>0</xdr:rowOff>
    </xdr:from>
    <xdr:ext cx="1921468" cy="195685"/>
    <xdr:sp macro="" textlink="">
      <xdr:nvSpPr>
        <xdr:cNvPr id="26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5F788ED8-753C-45DE-9236-5B27B8E75EA5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457</xdr:row>
      <xdr:rowOff>0</xdr:rowOff>
    </xdr:from>
    <xdr:ext cx="1921468" cy="195685"/>
    <xdr:sp macro="" textlink="">
      <xdr:nvSpPr>
        <xdr:cNvPr id="26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8C565654-9108-41DF-9B80-75858F831589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477</xdr:row>
      <xdr:rowOff>0</xdr:rowOff>
    </xdr:from>
    <xdr:ext cx="1921468" cy="195685"/>
    <xdr:sp macro="" textlink="">
      <xdr:nvSpPr>
        <xdr:cNvPr id="26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E044AF3-86CF-47BC-B919-64A314009FE7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477</xdr:row>
      <xdr:rowOff>0</xdr:rowOff>
    </xdr:from>
    <xdr:ext cx="1921468" cy="195685"/>
    <xdr:sp macro="" textlink="">
      <xdr:nvSpPr>
        <xdr:cNvPr id="26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1D6CB2F-C35F-4822-9D63-C3937B0598AF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477</xdr:row>
      <xdr:rowOff>0</xdr:rowOff>
    </xdr:from>
    <xdr:ext cx="1921468" cy="195685"/>
    <xdr:sp macro="" textlink="">
      <xdr:nvSpPr>
        <xdr:cNvPr id="26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6DEE212-E971-4480-8AAB-7F5BB3204E2F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477</xdr:row>
      <xdr:rowOff>0</xdr:rowOff>
    </xdr:from>
    <xdr:ext cx="1921468" cy="195685"/>
    <xdr:sp macro="" textlink="">
      <xdr:nvSpPr>
        <xdr:cNvPr id="265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78F1A77-F650-42F3-BFE6-F0CDFABDF32B}"/>
            </a:ext>
          </a:extLst>
        </xdr:cNvPr>
        <xdr:cNvSpPr/>
      </xdr:nvSpPr>
      <xdr:spPr bwMode="auto">
        <a:xfrm>
          <a:off x="5654040" y="1229868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67</xdr:row>
      <xdr:rowOff>0</xdr:rowOff>
    </xdr:from>
    <xdr:ext cx="2529840" cy="195685"/>
    <xdr:sp macro="" textlink="">
      <xdr:nvSpPr>
        <xdr:cNvPr id="26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8E0CCFE-27AF-4A49-A808-22456204E0ED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1921468" cy="195685"/>
    <xdr:sp macro="" textlink="">
      <xdr:nvSpPr>
        <xdr:cNvPr id="26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0DB6E74-A010-413D-8958-9F86BE540381}"/>
            </a:ext>
          </a:extLst>
        </xdr:cNvPr>
        <xdr:cNvSpPr/>
      </xdr:nvSpPr>
      <xdr:spPr bwMode="auto">
        <a:xfrm>
          <a:off x="6175375" y="15200313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67</xdr:row>
      <xdr:rowOff>0</xdr:rowOff>
    </xdr:from>
    <xdr:ext cx="2476500" cy="199970"/>
    <xdr:sp macro="" textlink="">
      <xdr:nvSpPr>
        <xdr:cNvPr id="26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EC1B3F3-CB10-4FF9-BA11-FDF84E49EA58}"/>
            </a:ext>
          </a:extLst>
        </xdr:cNvPr>
        <xdr:cNvSpPr/>
      </xdr:nvSpPr>
      <xdr:spPr bwMode="auto">
        <a:xfrm>
          <a:off x="3929063" y="152003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67</xdr:row>
      <xdr:rowOff>0</xdr:rowOff>
    </xdr:from>
    <xdr:ext cx="2529840" cy="195685"/>
    <xdr:sp macro="" textlink="">
      <xdr:nvSpPr>
        <xdr:cNvPr id="26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DAF08E7-2478-4623-B656-B985BF8A4659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67</xdr:row>
      <xdr:rowOff>0</xdr:rowOff>
    </xdr:from>
    <xdr:ext cx="2529840" cy="195685"/>
    <xdr:sp macro="" textlink="">
      <xdr:nvSpPr>
        <xdr:cNvPr id="27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0E880B5-1211-4C61-B08B-BB881C3BFC7F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67</xdr:row>
      <xdr:rowOff>0</xdr:rowOff>
    </xdr:from>
    <xdr:ext cx="2529840" cy="195685"/>
    <xdr:sp macro="" textlink="">
      <xdr:nvSpPr>
        <xdr:cNvPr id="27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C0A0FA2-7206-4D62-A6AF-62D940BCCE29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67</xdr:row>
      <xdr:rowOff>0</xdr:rowOff>
    </xdr:from>
    <xdr:ext cx="2529840" cy="195685"/>
    <xdr:sp macro="" textlink="">
      <xdr:nvSpPr>
        <xdr:cNvPr id="27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7954213-A5CB-4E11-90E7-3AD47E62ED6B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68</xdr:row>
      <xdr:rowOff>0</xdr:rowOff>
    </xdr:from>
    <xdr:ext cx="2529840" cy="195685"/>
    <xdr:sp macro="" textlink="">
      <xdr:nvSpPr>
        <xdr:cNvPr id="27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35F8BAD-8658-4B36-B9FF-B420620B7870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1921468" cy="195685"/>
    <xdr:sp macro="" textlink="">
      <xdr:nvSpPr>
        <xdr:cNvPr id="27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BEA99C08-9BA0-40CD-84AA-54C403DAA974}"/>
            </a:ext>
          </a:extLst>
        </xdr:cNvPr>
        <xdr:cNvSpPr/>
      </xdr:nvSpPr>
      <xdr:spPr bwMode="auto">
        <a:xfrm>
          <a:off x="6175375" y="15200313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68</xdr:row>
      <xdr:rowOff>0</xdr:rowOff>
    </xdr:from>
    <xdr:ext cx="2476500" cy="199970"/>
    <xdr:sp macro="" textlink="">
      <xdr:nvSpPr>
        <xdr:cNvPr id="27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DDD9E9F-DA1F-462F-ABC8-7CC83A8447B0}"/>
            </a:ext>
          </a:extLst>
        </xdr:cNvPr>
        <xdr:cNvSpPr/>
      </xdr:nvSpPr>
      <xdr:spPr bwMode="auto">
        <a:xfrm>
          <a:off x="3929063" y="152003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68</xdr:row>
      <xdr:rowOff>0</xdr:rowOff>
    </xdr:from>
    <xdr:ext cx="2529840" cy="195685"/>
    <xdr:sp macro="" textlink="">
      <xdr:nvSpPr>
        <xdr:cNvPr id="27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F83C9E3-55E1-447A-88BC-9183F1AE8732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68</xdr:row>
      <xdr:rowOff>0</xdr:rowOff>
    </xdr:from>
    <xdr:ext cx="2529840" cy="195685"/>
    <xdr:sp macro="" textlink="">
      <xdr:nvSpPr>
        <xdr:cNvPr id="27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16E87D1-6B0B-4B56-936D-DEB16365AE57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68</xdr:row>
      <xdr:rowOff>0</xdr:rowOff>
    </xdr:from>
    <xdr:ext cx="2529840" cy="195685"/>
    <xdr:sp macro="" textlink="">
      <xdr:nvSpPr>
        <xdr:cNvPr id="27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8BB10A6-9EFE-48DF-B8CC-BDB387CB6880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68</xdr:row>
      <xdr:rowOff>0</xdr:rowOff>
    </xdr:from>
    <xdr:ext cx="2529840" cy="195685"/>
    <xdr:sp macro="" textlink="">
      <xdr:nvSpPr>
        <xdr:cNvPr id="27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4BDF847-3CEE-4147-85FD-CA1567E1BCF3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69</xdr:row>
      <xdr:rowOff>0</xdr:rowOff>
    </xdr:from>
    <xdr:ext cx="2529840" cy="195685"/>
    <xdr:sp macro="" textlink="">
      <xdr:nvSpPr>
        <xdr:cNvPr id="28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0F86598-E9FC-4730-8AD2-17E7FC9FEE32}"/>
            </a:ext>
          </a:extLst>
        </xdr:cNvPr>
        <xdr:cNvSpPr/>
      </xdr:nvSpPr>
      <xdr:spPr bwMode="auto">
        <a:xfrm>
          <a:off x="5574983" y="15335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1921468" cy="195685"/>
    <xdr:sp macro="" textlink="">
      <xdr:nvSpPr>
        <xdr:cNvPr id="28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39F1FD74-F5ED-4EAC-A6E7-E78E207EF55F}"/>
            </a:ext>
          </a:extLst>
        </xdr:cNvPr>
        <xdr:cNvSpPr/>
      </xdr:nvSpPr>
      <xdr:spPr bwMode="auto">
        <a:xfrm>
          <a:off x="6175375" y="153352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69</xdr:row>
      <xdr:rowOff>0</xdr:rowOff>
    </xdr:from>
    <xdr:ext cx="2476500" cy="199970"/>
    <xdr:sp macro="" textlink="">
      <xdr:nvSpPr>
        <xdr:cNvPr id="28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C21F17F-3786-458E-A637-68FEB98F4D32}"/>
            </a:ext>
          </a:extLst>
        </xdr:cNvPr>
        <xdr:cNvSpPr/>
      </xdr:nvSpPr>
      <xdr:spPr bwMode="auto">
        <a:xfrm>
          <a:off x="3929063" y="153352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69</xdr:row>
      <xdr:rowOff>0</xdr:rowOff>
    </xdr:from>
    <xdr:ext cx="2529840" cy="195685"/>
    <xdr:sp macro="" textlink="">
      <xdr:nvSpPr>
        <xdr:cNvPr id="28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FDDB6FE-A373-4B0D-BC83-3ACD3F520D4D}"/>
            </a:ext>
          </a:extLst>
        </xdr:cNvPr>
        <xdr:cNvSpPr/>
      </xdr:nvSpPr>
      <xdr:spPr bwMode="auto">
        <a:xfrm>
          <a:off x="5574983" y="15335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69</xdr:row>
      <xdr:rowOff>0</xdr:rowOff>
    </xdr:from>
    <xdr:ext cx="2529840" cy="195685"/>
    <xdr:sp macro="" textlink="">
      <xdr:nvSpPr>
        <xdr:cNvPr id="28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CD960B5-22D7-4963-B933-8FFB1BDAE83C}"/>
            </a:ext>
          </a:extLst>
        </xdr:cNvPr>
        <xdr:cNvSpPr/>
      </xdr:nvSpPr>
      <xdr:spPr bwMode="auto">
        <a:xfrm>
          <a:off x="5262245" y="15335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69</xdr:row>
      <xdr:rowOff>0</xdr:rowOff>
    </xdr:from>
    <xdr:ext cx="2529840" cy="195685"/>
    <xdr:sp macro="" textlink="">
      <xdr:nvSpPr>
        <xdr:cNvPr id="28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A6AEB1D-773A-4809-B578-850D0C8BA4F4}"/>
            </a:ext>
          </a:extLst>
        </xdr:cNvPr>
        <xdr:cNvSpPr/>
      </xdr:nvSpPr>
      <xdr:spPr bwMode="auto">
        <a:xfrm>
          <a:off x="5574983" y="15335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69</xdr:row>
      <xdr:rowOff>0</xdr:rowOff>
    </xdr:from>
    <xdr:ext cx="2529840" cy="195685"/>
    <xdr:sp macro="" textlink="">
      <xdr:nvSpPr>
        <xdr:cNvPr id="28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8676A48-87D5-467E-8797-6A2FA8FC1278}"/>
            </a:ext>
          </a:extLst>
        </xdr:cNvPr>
        <xdr:cNvSpPr/>
      </xdr:nvSpPr>
      <xdr:spPr bwMode="auto">
        <a:xfrm>
          <a:off x="5262245" y="15335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99</xdr:row>
      <xdr:rowOff>0</xdr:rowOff>
    </xdr:from>
    <xdr:ext cx="2529840" cy="195685"/>
    <xdr:sp macro="" textlink="">
      <xdr:nvSpPr>
        <xdr:cNvPr id="28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4226FC6-1278-4F6F-B25D-EEE26AA65EE1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1921468" cy="195685"/>
    <xdr:sp macro="" textlink="">
      <xdr:nvSpPr>
        <xdr:cNvPr id="18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6939B83-61FC-4F20-9DF9-AAB5F5E50BDB}"/>
            </a:ext>
          </a:extLst>
        </xdr:cNvPr>
        <xdr:cNvSpPr/>
      </xdr:nvSpPr>
      <xdr:spPr bwMode="auto">
        <a:xfrm>
          <a:off x="6175375" y="15200313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99</xdr:row>
      <xdr:rowOff>0</xdr:rowOff>
    </xdr:from>
    <xdr:ext cx="2476500" cy="199970"/>
    <xdr:sp macro="" textlink="">
      <xdr:nvSpPr>
        <xdr:cNvPr id="18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59D5B74-8E48-4E30-9909-73DA2CC466CC}"/>
            </a:ext>
          </a:extLst>
        </xdr:cNvPr>
        <xdr:cNvSpPr/>
      </xdr:nvSpPr>
      <xdr:spPr bwMode="auto">
        <a:xfrm>
          <a:off x="3929063" y="152003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99</xdr:row>
      <xdr:rowOff>0</xdr:rowOff>
    </xdr:from>
    <xdr:ext cx="2529840" cy="195685"/>
    <xdr:sp macro="" textlink="">
      <xdr:nvSpPr>
        <xdr:cNvPr id="18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1B602BF-510D-4CBA-B96C-706E204123AD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99</xdr:row>
      <xdr:rowOff>0</xdr:rowOff>
    </xdr:from>
    <xdr:ext cx="2529840" cy="195685"/>
    <xdr:sp macro="" textlink="">
      <xdr:nvSpPr>
        <xdr:cNvPr id="18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1D545BF-F19A-4F85-9DA4-296D1193CE04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99</xdr:row>
      <xdr:rowOff>0</xdr:rowOff>
    </xdr:from>
    <xdr:ext cx="2529840" cy="195685"/>
    <xdr:sp macro="" textlink="">
      <xdr:nvSpPr>
        <xdr:cNvPr id="20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F5BB1BB-50E8-4532-B27A-BD3DD61EDDBC}"/>
            </a:ext>
          </a:extLst>
        </xdr:cNvPr>
        <xdr:cNvSpPr/>
      </xdr:nvSpPr>
      <xdr:spPr bwMode="auto">
        <a:xfrm>
          <a:off x="5574983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99</xdr:row>
      <xdr:rowOff>0</xdr:rowOff>
    </xdr:from>
    <xdr:ext cx="2529840" cy="195685"/>
    <xdr:sp macro="" textlink="">
      <xdr:nvSpPr>
        <xdr:cNvPr id="20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614E219-F751-4ED9-BFC5-5D503D36F3FA}"/>
            </a:ext>
          </a:extLst>
        </xdr:cNvPr>
        <xdr:cNvSpPr/>
      </xdr:nvSpPr>
      <xdr:spPr bwMode="auto">
        <a:xfrm>
          <a:off x="5262245" y="15200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0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B3F1185-AF37-4E46-B0A5-79BCBFBFED22}"/>
            </a:ext>
          </a:extLst>
        </xdr:cNvPr>
        <xdr:cNvSpPr/>
      </xdr:nvSpPr>
      <xdr:spPr bwMode="auto">
        <a:xfrm>
          <a:off x="5574983" y="16851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20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DBBB544-E307-4557-8921-52E009E68CEF}"/>
            </a:ext>
          </a:extLst>
        </xdr:cNvPr>
        <xdr:cNvSpPr/>
      </xdr:nvSpPr>
      <xdr:spPr bwMode="auto">
        <a:xfrm>
          <a:off x="6175375" y="16851313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53</xdr:row>
      <xdr:rowOff>0</xdr:rowOff>
    </xdr:from>
    <xdr:ext cx="2476500" cy="199970"/>
    <xdr:sp macro="" textlink="">
      <xdr:nvSpPr>
        <xdr:cNvPr id="21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4E5EF77-FB15-4B04-901C-9789ED2FC457}"/>
            </a:ext>
          </a:extLst>
        </xdr:cNvPr>
        <xdr:cNvSpPr/>
      </xdr:nvSpPr>
      <xdr:spPr bwMode="auto">
        <a:xfrm>
          <a:off x="3929063" y="168513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1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73A4650-DA50-49CC-89E2-8FE46EF13939}"/>
            </a:ext>
          </a:extLst>
        </xdr:cNvPr>
        <xdr:cNvSpPr/>
      </xdr:nvSpPr>
      <xdr:spPr bwMode="auto">
        <a:xfrm>
          <a:off x="5574983" y="16851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21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DD4753C-2941-46D4-AE0A-66D2D704DE70}"/>
            </a:ext>
          </a:extLst>
        </xdr:cNvPr>
        <xdr:cNvSpPr/>
      </xdr:nvSpPr>
      <xdr:spPr bwMode="auto">
        <a:xfrm>
          <a:off x="5262245" y="16851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21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F287237-EAE5-494A-B023-20D543F238AD}"/>
            </a:ext>
          </a:extLst>
        </xdr:cNvPr>
        <xdr:cNvSpPr/>
      </xdr:nvSpPr>
      <xdr:spPr bwMode="auto">
        <a:xfrm>
          <a:off x="5574983" y="16851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21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6F43D7F-572E-4473-9015-DDB4250CE87A}"/>
            </a:ext>
          </a:extLst>
        </xdr:cNvPr>
        <xdr:cNvSpPr/>
      </xdr:nvSpPr>
      <xdr:spPr bwMode="auto">
        <a:xfrm>
          <a:off x="5262245" y="16851313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118</xdr:row>
      <xdr:rowOff>0</xdr:rowOff>
    </xdr:from>
    <xdr:ext cx="2529840" cy="195685"/>
    <xdr:sp macro="" textlink="">
      <xdr:nvSpPr>
        <xdr:cNvPr id="21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3DD39C2-9DA4-45CC-AF09-32A47B2F5372}"/>
            </a:ext>
          </a:extLst>
        </xdr:cNvPr>
        <xdr:cNvSpPr/>
      </xdr:nvSpPr>
      <xdr:spPr bwMode="auto">
        <a:xfrm>
          <a:off x="5574983" y="20161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118</xdr:row>
      <xdr:rowOff>0</xdr:rowOff>
    </xdr:from>
    <xdr:ext cx="1921468" cy="195685"/>
    <xdr:sp macro="" textlink="">
      <xdr:nvSpPr>
        <xdr:cNvPr id="22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1427C34-FE60-4419-9AF6-1FA33BE85004}"/>
            </a:ext>
          </a:extLst>
        </xdr:cNvPr>
        <xdr:cNvSpPr/>
      </xdr:nvSpPr>
      <xdr:spPr bwMode="auto">
        <a:xfrm>
          <a:off x="6175375" y="201612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118</xdr:row>
      <xdr:rowOff>0</xdr:rowOff>
    </xdr:from>
    <xdr:ext cx="2476500" cy="199970"/>
    <xdr:sp macro="" textlink="">
      <xdr:nvSpPr>
        <xdr:cNvPr id="22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07A2D0C-6BCA-46E6-9D75-66A7B7DC1798}"/>
            </a:ext>
          </a:extLst>
        </xdr:cNvPr>
        <xdr:cNvSpPr/>
      </xdr:nvSpPr>
      <xdr:spPr bwMode="auto">
        <a:xfrm>
          <a:off x="3929063" y="201612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118</xdr:row>
      <xdr:rowOff>0</xdr:rowOff>
    </xdr:from>
    <xdr:ext cx="2529840" cy="195685"/>
    <xdr:sp macro="" textlink="">
      <xdr:nvSpPr>
        <xdr:cNvPr id="28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67976A8-FBB8-46DD-98D1-1994DE29458F}"/>
            </a:ext>
          </a:extLst>
        </xdr:cNvPr>
        <xdr:cNvSpPr/>
      </xdr:nvSpPr>
      <xdr:spPr bwMode="auto">
        <a:xfrm>
          <a:off x="5574983" y="20161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118</xdr:row>
      <xdr:rowOff>0</xdr:rowOff>
    </xdr:from>
    <xdr:ext cx="2529840" cy="195685"/>
    <xdr:sp macro="" textlink="">
      <xdr:nvSpPr>
        <xdr:cNvPr id="28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F583710-38DE-42FB-A4C9-A1FDE08552B5}"/>
            </a:ext>
          </a:extLst>
        </xdr:cNvPr>
        <xdr:cNvSpPr/>
      </xdr:nvSpPr>
      <xdr:spPr bwMode="auto">
        <a:xfrm>
          <a:off x="5262245" y="20161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118</xdr:row>
      <xdr:rowOff>0</xdr:rowOff>
    </xdr:from>
    <xdr:ext cx="2529840" cy="195685"/>
    <xdr:sp macro="" textlink="">
      <xdr:nvSpPr>
        <xdr:cNvPr id="29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3B20AAE-96FC-4263-B118-8A5E3AACCB4A}"/>
            </a:ext>
          </a:extLst>
        </xdr:cNvPr>
        <xdr:cNvSpPr/>
      </xdr:nvSpPr>
      <xdr:spPr bwMode="auto">
        <a:xfrm>
          <a:off x="5574983" y="20161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118</xdr:row>
      <xdr:rowOff>0</xdr:rowOff>
    </xdr:from>
    <xdr:ext cx="2529840" cy="195685"/>
    <xdr:sp macro="" textlink="">
      <xdr:nvSpPr>
        <xdr:cNvPr id="29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D73CF19-431D-4266-B54B-4512D8F12B6B}"/>
            </a:ext>
          </a:extLst>
        </xdr:cNvPr>
        <xdr:cNvSpPr/>
      </xdr:nvSpPr>
      <xdr:spPr bwMode="auto">
        <a:xfrm>
          <a:off x="5262245" y="201612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141</xdr:row>
      <xdr:rowOff>0</xdr:rowOff>
    </xdr:from>
    <xdr:ext cx="2529840" cy="195685"/>
    <xdr:sp macro="" textlink="">
      <xdr:nvSpPr>
        <xdr:cNvPr id="29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37678B6-5D00-4AAD-8467-E49812853571}"/>
            </a:ext>
          </a:extLst>
        </xdr:cNvPr>
        <xdr:cNvSpPr/>
      </xdr:nvSpPr>
      <xdr:spPr bwMode="auto">
        <a:xfrm>
          <a:off x="5574983" y="132873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141</xdr:row>
      <xdr:rowOff>0</xdr:rowOff>
    </xdr:from>
    <xdr:ext cx="1921468" cy="195685"/>
    <xdr:sp macro="" textlink="">
      <xdr:nvSpPr>
        <xdr:cNvPr id="29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8AAD221C-D963-4544-88EA-AECD1941AC90}"/>
            </a:ext>
          </a:extLst>
        </xdr:cNvPr>
        <xdr:cNvSpPr/>
      </xdr:nvSpPr>
      <xdr:spPr bwMode="auto">
        <a:xfrm>
          <a:off x="6175375" y="132873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141</xdr:row>
      <xdr:rowOff>0</xdr:rowOff>
    </xdr:from>
    <xdr:ext cx="2476500" cy="199970"/>
    <xdr:sp macro="" textlink="">
      <xdr:nvSpPr>
        <xdr:cNvPr id="29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618F17A-900B-438E-922D-838A0E6850A3}"/>
            </a:ext>
          </a:extLst>
        </xdr:cNvPr>
        <xdr:cNvSpPr/>
      </xdr:nvSpPr>
      <xdr:spPr bwMode="auto">
        <a:xfrm>
          <a:off x="3929063" y="132873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141</xdr:row>
      <xdr:rowOff>0</xdr:rowOff>
    </xdr:from>
    <xdr:ext cx="2529840" cy="195685"/>
    <xdr:sp macro="" textlink="">
      <xdr:nvSpPr>
        <xdr:cNvPr id="29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91D42DF-20C3-4533-A07F-7B50A42664DB}"/>
            </a:ext>
          </a:extLst>
        </xdr:cNvPr>
        <xdr:cNvSpPr/>
      </xdr:nvSpPr>
      <xdr:spPr bwMode="auto">
        <a:xfrm>
          <a:off x="5574983" y="132873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141</xdr:row>
      <xdr:rowOff>0</xdr:rowOff>
    </xdr:from>
    <xdr:ext cx="2529840" cy="195685"/>
    <xdr:sp macro="" textlink="">
      <xdr:nvSpPr>
        <xdr:cNvPr id="29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3ACBDFA-B8F0-4A15-BC5D-46DF2FE29FE5}"/>
            </a:ext>
          </a:extLst>
        </xdr:cNvPr>
        <xdr:cNvSpPr/>
      </xdr:nvSpPr>
      <xdr:spPr bwMode="auto">
        <a:xfrm>
          <a:off x="5262245" y="132873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141</xdr:row>
      <xdr:rowOff>0</xdr:rowOff>
    </xdr:from>
    <xdr:ext cx="2529840" cy="195685"/>
    <xdr:sp macro="" textlink="">
      <xdr:nvSpPr>
        <xdr:cNvPr id="29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ED410B9-186D-4063-85B3-E1BB15EF3357}"/>
            </a:ext>
          </a:extLst>
        </xdr:cNvPr>
        <xdr:cNvSpPr/>
      </xdr:nvSpPr>
      <xdr:spPr bwMode="auto">
        <a:xfrm>
          <a:off x="5574983" y="132873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141</xdr:row>
      <xdr:rowOff>0</xdr:rowOff>
    </xdr:from>
    <xdr:ext cx="2529840" cy="195685"/>
    <xdr:sp macro="" textlink="">
      <xdr:nvSpPr>
        <xdr:cNvPr id="29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A364A72-F2D5-4E9B-A927-7EA841DF72C0}"/>
            </a:ext>
          </a:extLst>
        </xdr:cNvPr>
        <xdr:cNvSpPr/>
      </xdr:nvSpPr>
      <xdr:spPr bwMode="auto">
        <a:xfrm>
          <a:off x="5262245" y="132873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30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DEC01F3-6BA9-429A-A52D-622A09703CED}"/>
            </a:ext>
          </a:extLst>
        </xdr:cNvPr>
        <xdr:cNvSpPr/>
      </xdr:nvSpPr>
      <xdr:spPr bwMode="auto">
        <a:xfrm>
          <a:off x="3929063" y="2653506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30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8F7FB23-ED40-4CBD-98B0-3B0085A4DA63}"/>
            </a:ext>
          </a:extLst>
        </xdr:cNvPr>
        <xdr:cNvSpPr/>
      </xdr:nvSpPr>
      <xdr:spPr bwMode="auto">
        <a:xfrm>
          <a:off x="3929063" y="2653506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30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9BB2DAC-B02D-4EDF-84DB-DB67656DE97B}"/>
            </a:ext>
          </a:extLst>
        </xdr:cNvPr>
        <xdr:cNvSpPr/>
      </xdr:nvSpPr>
      <xdr:spPr bwMode="auto">
        <a:xfrm>
          <a:off x="3929063" y="2653506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227</xdr:row>
      <xdr:rowOff>0</xdr:rowOff>
    </xdr:from>
    <xdr:ext cx="2529840" cy="195685"/>
    <xdr:sp macro="" textlink="">
      <xdr:nvSpPr>
        <xdr:cNvPr id="30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318A6C6-7E90-4B5B-B205-26998EFC7DCD}"/>
            </a:ext>
          </a:extLst>
        </xdr:cNvPr>
        <xdr:cNvSpPr/>
      </xdr:nvSpPr>
      <xdr:spPr bwMode="auto">
        <a:xfrm>
          <a:off x="5574983" y="2743993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227</xdr:row>
      <xdr:rowOff>0</xdr:rowOff>
    </xdr:from>
    <xdr:ext cx="1921468" cy="195685"/>
    <xdr:sp macro="" textlink="">
      <xdr:nvSpPr>
        <xdr:cNvPr id="31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FC2C22F-50C1-4F5F-9FD4-1E5F146304E7}"/>
            </a:ext>
          </a:extLst>
        </xdr:cNvPr>
        <xdr:cNvSpPr/>
      </xdr:nvSpPr>
      <xdr:spPr bwMode="auto">
        <a:xfrm>
          <a:off x="6175375" y="27439938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227</xdr:row>
      <xdr:rowOff>0</xdr:rowOff>
    </xdr:from>
    <xdr:ext cx="2476500" cy="199970"/>
    <xdr:sp macro="" textlink="">
      <xdr:nvSpPr>
        <xdr:cNvPr id="31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1BA439B-9705-4584-8AC1-9A0A22C26CC2}"/>
            </a:ext>
          </a:extLst>
        </xdr:cNvPr>
        <xdr:cNvSpPr/>
      </xdr:nvSpPr>
      <xdr:spPr bwMode="auto">
        <a:xfrm>
          <a:off x="3929063" y="27439938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227</xdr:row>
      <xdr:rowOff>0</xdr:rowOff>
    </xdr:from>
    <xdr:ext cx="2529840" cy="195685"/>
    <xdr:sp macro="" textlink="">
      <xdr:nvSpPr>
        <xdr:cNvPr id="31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235419D-57AA-4570-92F1-61E18158BE5F}"/>
            </a:ext>
          </a:extLst>
        </xdr:cNvPr>
        <xdr:cNvSpPr/>
      </xdr:nvSpPr>
      <xdr:spPr bwMode="auto">
        <a:xfrm>
          <a:off x="5574983" y="2743993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227</xdr:row>
      <xdr:rowOff>0</xdr:rowOff>
    </xdr:from>
    <xdr:ext cx="2529840" cy="195685"/>
    <xdr:sp macro="" textlink="">
      <xdr:nvSpPr>
        <xdr:cNvPr id="31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B75FF46-478E-478C-81E7-33A9B74EB73D}"/>
            </a:ext>
          </a:extLst>
        </xdr:cNvPr>
        <xdr:cNvSpPr/>
      </xdr:nvSpPr>
      <xdr:spPr bwMode="auto">
        <a:xfrm>
          <a:off x="5262245" y="2743993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227</xdr:row>
      <xdr:rowOff>0</xdr:rowOff>
    </xdr:from>
    <xdr:ext cx="2529840" cy="195685"/>
    <xdr:sp macro="" textlink="">
      <xdr:nvSpPr>
        <xdr:cNvPr id="31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BCD096E-F36F-4B11-8665-C4D3DADE8193}"/>
            </a:ext>
          </a:extLst>
        </xdr:cNvPr>
        <xdr:cNvSpPr/>
      </xdr:nvSpPr>
      <xdr:spPr bwMode="auto">
        <a:xfrm>
          <a:off x="5574983" y="2743993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227</xdr:row>
      <xdr:rowOff>0</xdr:rowOff>
    </xdr:from>
    <xdr:ext cx="2529840" cy="195685"/>
    <xdr:sp macro="" textlink="">
      <xdr:nvSpPr>
        <xdr:cNvPr id="31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F274BFD-C76A-420E-A74C-E0DF1A7F1DC8}"/>
            </a:ext>
          </a:extLst>
        </xdr:cNvPr>
        <xdr:cNvSpPr/>
      </xdr:nvSpPr>
      <xdr:spPr bwMode="auto">
        <a:xfrm>
          <a:off x="5262245" y="27439938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1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7737463-1BFA-49CC-BBAD-4858B5FBA430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1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5026E83-B586-4887-BDB1-EEAEEF6CAB5A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1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F716355-09C4-4095-B8D7-3D45C82EBB92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1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1B8B4C5-E5AD-4B27-AC0E-B0E06DF3A4DB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2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A5CB79B-D18D-405A-B435-5B7BA4694B0F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2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D3C1B9E-C153-4E03-B51E-D42965D7980E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499</xdr:row>
      <xdr:rowOff>0</xdr:rowOff>
    </xdr:from>
    <xdr:ext cx="2476500" cy="199970"/>
    <xdr:sp macro="" textlink="">
      <xdr:nvSpPr>
        <xdr:cNvPr id="32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62479EA-A6B9-4114-A604-D971CF2FCFD2}"/>
            </a:ext>
          </a:extLst>
        </xdr:cNvPr>
        <xdr:cNvSpPr/>
      </xdr:nvSpPr>
      <xdr:spPr bwMode="auto">
        <a:xfrm>
          <a:off x="3929063" y="743426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500</xdr:row>
      <xdr:rowOff>0</xdr:rowOff>
    </xdr:from>
    <xdr:ext cx="2476500" cy="199970"/>
    <xdr:sp macro="" textlink="">
      <xdr:nvSpPr>
        <xdr:cNvPr id="32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61E260A-03DB-4E27-BCA4-A5AC162FF2DA}"/>
            </a:ext>
          </a:extLst>
        </xdr:cNvPr>
        <xdr:cNvSpPr/>
      </xdr:nvSpPr>
      <xdr:spPr bwMode="auto">
        <a:xfrm>
          <a:off x="3929063" y="744537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500</xdr:row>
      <xdr:rowOff>0</xdr:rowOff>
    </xdr:from>
    <xdr:ext cx="2476500" cy="199970"/>
    <xdr:sp macro="" textlink="">
      <xdr:nvSpPr>
        <xdr:cNvPr id="32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38CEACE-C4B3-457C-BC14-F88A297D8C9F}"/>
            </a:ext>
          </a:extLst>
        </xdr:cNvPr>
        <xdr:cNvSpPr/>
      </xdr:nvSpPr>
      <xdr:spPr bwMode="auto">
        <a:xfrm>
          <a:off x="3929063" y="744537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500</xdr:row>
      <xdr:rowOff>0</xdr:rowOff>
    </xdr:from>
    <xdr:ext cx="2476500" cy="199970"/>
    <xdr:sp macro="" textlink="">
      <xdr:nvSpPr>
        <xdr:cNvPr id="32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DC7FACB-CEF0-4A44-81B8-3D16BA27089E}"/>
            </a:ext>
          </a:extLst>
        </xdr:cNvPr>
        <xdr:cNvSpPr/>
      </xdr:nvSpPr>
      <xdr:spPr bwMode="auto">
        <a:xfrm>
          <a:off x="3929063" y="744537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29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0116270-76AC-4E88-A592-C6E080DE69BA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E03E1FF-B222-427A-84B4-926BA9093D9B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41F36CE-3BB1-40B5-ACE5-EC3EEFA6897C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17BBEBC-170C-4FC7-AACE-16A465335BE3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F0B9EC9-F2AA-49EB-A00F-50DD5659082C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0A96D24-E3F7-425E-ADBA-98ACA51F3DF4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0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1F80F24-9058-48B9-BEF6-838A2548BDE6}"/>
            </a:ext>
          </a:extLst>
        </xdr:cNvPr>
        <xdr:cNvSpPr/>
      </xdr:nvSpPr>
      <xdr:spPr bwMode="auto">
        <a:xfrm>
          <a:off x="3638550" y="7719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2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F496DD3-EB29-4C1E-AA6C-3A770A36F229}"/>
            </a:ext>
          </a:extLst>
        </xdr:cNvPr>
        <xdr:cNvSpPr/>
      </xdr:nvSpPr>
      <xdr:spPr bwMode="auto">
        <a:xfrm>
          <a:off x="3638550" y="773239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2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8A68692-BE7E-4627-A498-BDA5A3F1ABDB}"/>
            </a:ext>
          </a:extLst>
        </xdr:cNvPr>
        <xdr:cNvSpPr/>
      </xdr:nvSpPr>
      <xdr:spPr bwMode="auto">
        <a:xfrm>
          <a:off x="3638550" y="773239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2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0E7F124-AFC2-4D50-8BAC-718A6D0F968B}"/>
            </a:ext>
          </a:extLst>
        </xdr:cNvPr>
        <xdr:cNvSpPr/>
      </xdr:nvSpPr>
      <xdr:spPr bwMode="auto">
        <a:xfrm>
          <a:off x="3638550" y="773239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2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1B4BAF9-4A8E-4C7B-9F41-F151751F96C0}"/>
            </a:ext>
          </a:extLst>
        </xdr:cNvPr>
        <xdr:cNvSpPr/>
      </xdr:nvSpPr>
      <xdr:spPr bwMode="auto">
        <a:xfrm>
          <a:off x="3638550" y="716470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3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5E22057-A7C9-4971-9DDC-01DE78902F6D}"/>
            </a:ext>
          </a:extLst>
        </xdr:cNvPr>
        <xdr:cNvSpPr/>
      </xdr:nvSpPr>
      <xdr:spPr bwMode="auto">
        <a:xfrm>
          <a:off x="3638550" y="716470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33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5993C70-C105-42D3-B3E0-F499926B1920}"/>
            </a:ext>
          </a:extLst>
        </xdr:cNvPr>
        <xdr:cNvSpPr/>
      </xdr:nvSpPr>
      <xdr:spPr bwMode="auto">
        <a:xfrm>
          <a:off x="3638550" y="716470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3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E6F4E73-BEF7-476C-8A93-F641AA291221}"/>
            </a:ext>
          </a:extLst>
        </xdr:cNvPr>
        <xdr:cNvSpPr/>
      </xdr:nvSpPr>
      <xdr:spPr bwMode="auto">
        <a:xfrm>
          <a:off x="3627120" y="743864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3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6A2725B-0713-4707-9073-BA6E01B06B41}"/>
            </a:ext>
          </a:extLst>
        </xdr:cNvPr>
        <xdr:cNvSpPr/>
      </xdr:nvSpPr>
      <xdr:spPr bwMode="auto">
        <a:xfrm>
          <a:off x="3627120" y="743864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496</xdr:row>
      <xdr:rowOff>0</xdr:rowOff>
    </xdr:from>
    <xdr:ext cx="2476500" cy="199970"/>
    <xdr:sp macro="" textlink="">
      <xdr:nvSpPr>
        <xdr:cNvPr id="33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ADE73E1-F4C3-43B5-B4F6-906AC1E9A4F2}"/>
            </a:ext>
          </a:extLst>
        </xdr:cNvPr>
        <xdr:cNvSpPr/>
      </xdr:nvSpPr>
      <xdr:spPr bwMode="auto">
        <a:xfrm>
          <a:off x="3627120" y="743864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497</xdr:row>
      <xdr:rowOff>0</xdr:rowOff>
    </xdr:from>
    <xdr:ext cx="2476500" cy="199970"/>
    <xdr:sp macro="" textlink="">
      <xdr:nvSpPr>
        <xdr:cNvPr id="33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DAA12D3-DCAA-45F2-8433-68951DD35E9C}"/>
            </a:ext>
          </a:extLst>
        </xdr:cNvPr>
        <xdr:cNvSpPr/>
      </xdr:nvSpPr>
      <xdr:spPr bwMode="auto">
        <a:xfrm>
          <a:off x="3627120" y="7458456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497</xdr:row>
      <xdr:rowOff>0</xdr:rowOff>
    </xdr:from>
    <xdr:ext cx="2476500" cy="199970"/>
    <xdr:sp macro="" textlink="">
      <xdr:nvSpPr>
        <xdr:cNvPr id="33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AFD3A18-3F43-430E-88F0-F5643607134B}"/>
            </a:ext>
          </a:extLst>
        </xdr:cNvPr>
        <xdr:cNvSpPr/>
      </xdr:nvSpPr>
      <xdr:spPr bwMode="auto">
        <a:xfrm>
          <a:off x="3627120" y="7458456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497</xdr:row>
      <xdr:rowOff>0</xdr:rowOff>
    </xdr:from>
    <xdr:ext cx="2476500" cy="199970"/>
    <xdr:sp macro="" textlink="">
      <xdr:nvSpPr>
        <xdr:cNvPr id="33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F4FE7AA-809E-4E5C-B284-6EC85C268FF9}"/>
            </a:ext>
          </a:extLst>
        </xdr:cNvPr>
        <xdr:cNvSpPr/>
      </xdr:nvSpPr>
      <xdr:spPr bwMode="auto">
        <a:xfrm>
          <a:off x="3627120" y="7458456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3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56E6B50-98DE-4A3F-8F17-0971106872B9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3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B8EC93D-91BC-4B0F-BE91-21D751811181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FB12801-ED13-4C2D-94CB-652BEA6063EF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558EFA2-4B18-4F4A-8B27-A5848CA29C15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A978D16-27E2-45C3-BAE6-CF978FDD19D0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F2F4A6F-BED9-4DDB-84ED-FFCA1416FB79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169EBE6-B914-4159-A817-D3DD9D33055C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769B735-43A2-4B09-A1C0-7435996532FD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7B11A55-3499-4400-AD77-256294FCF3C5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01A9A28-038E-4215-BE43-8EE5933CE61C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FF6C5F6-5094-48AB-BE1E-082012963A87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4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3442E3E-956A-4168-B602-0A94D5225B3A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7800007-8545-42F6-8EB9-A8CC63530521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E63FD25-5CF7-4869-9DFC-455050EC8301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8D88D7D-2E34-4545-9A84-71E5A0A7082F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FEE1FDC-0A6B-468A-934D-6575BE444456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D092D17-B9EB-4058-9CF0-581232CCB9EA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F70698C-3290-46E4-8C3E-67ED81C427E8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DFEC0F1-A714-41DD-B61C-A050C4F05E25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498</xdr:row>
      <xdr:rowOff>0</xdr:rowOff>
    </xdr:from>
    <xdr:ext cx="2476500" cy="199970"/>
    <xdr:sp macro="" textlink="">
      <xdr:nvSpPr>
        <xdr:cNvPr id="35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A58224A-11D2-438A-9A8C-F9C2F8721730}"/>
            </a:ext>
          </a:extLst>
        </xdr:cNvPr>
        <xdr:cNvSpPr/>
      </xdr:nvSpPr>
      <xdr:spPr bwMode="auto">
        <a:xfrm>
          <a:off x="3627120" y="74714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95</xdr:row>
      <xdr:rowOff>0</xdr:rowOff>
    </xdr:from>
    <xdr:ext cx="2476500" cy="199970"/>
    <xdr:sp macro="" textlink="">
      <xdr:nvSpPr>
        <xdr:cNvPr id="36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7BEBF6F-406C-4CEF-9F8F-6C44DDDCF18A}"/>
            </a:ext>
          </a:extLst>
        </xdr:cNvPr>
        <xdr:cNvSpPr/>
      </xdr:nvSpPr>
      <xdr:spPr bwMode="auto">
        <a:xfrm>
          <a:off x="3627120" y="1433322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95</xdr:row>
      <xdr:rowOff>0</xdr:rowOff>
    </xdr:from>
    <xdr:ext cx="2476500" cy="199970"/>
    <xdr:sp macro="" textlink="">
      <xdr:nvSpPr>
        <xdr:cNvPr id="36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BD50FF2-DB17-48D6-9BD6-C3C021F0A0B5}"/>
            </a:ext>
          </a:extLst>
        </xdr:cNvPr>
        <xdr:cNvSpPr/>
      </xdr:nvSpPr>
      <xdr:spPr bwMode="auto">
        <a:xfrm>
          <a:off x="3627120" y="1433322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94</xdr:row>
      <xdr:rowOff>0</xdr:rowOff>
    </xdr:from>
    <xdr:ext cx="2476500" cy="199970"/>
    <xdr:sp macro="" textlink="">
      <xdr:nvSpPr>
        <xdr:cNvPr id="36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05488B6-13DA-440A-86E0-D39D1362932E}"/>
            </a:ext>
          </a:extLst>
        </xdr:cNvPr>
        <xdr:cNvSpPr/>
      </xdr:nvSpPr>
      <xdr:spPr bwMode="auto">
        <a:xfrm>
          <a:off x="3627120" y="1420368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35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8F5D6C8-5F2E-411D-B213-281E3AEA5AED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1921468" cy="195685"/>
    <xdr:sp macro="" textlink="">
      <xdr:nvSpPr>
        <xdr:cNvPr id="35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05E2FDC-4289-4F8F-9DF2-409F2ECF43D7}"/>
            </a:ext>
          </a:extLst>
        </xdr:cNvPr>
        <xdr:cNvSpPr/>
      </xdr:nvSpPr>
      <xdr:spPr bwMode="auto">
        <a:xfrm>
          <a:off x="6086475" y="93916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53</xdr:row>
      <xdr:rowOff>0</xdr:rowOff>
    </xdr:from>
    <xdr:ext cx="2476500" cy="199970"/>
    <xdr:sp macro="" textlink="">
      <xdr:nvSpPr>
        <xdr:cNvPr id="36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A200ED3-0A60-4B71-B5D4-AD19C40F1945}"/>
            </a:ext>
          </a:extLst>
        </xdr:cNvPr>
        <xdr:cNvSpPr/>
      </xdr:nvSpPr>
      <xdr:spPr bwMode="auto">
        <a:xfrm>
          <a:off x="3686175" y="93916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36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D62A1E2-7079-494D-AF33-DBFBEB417D4A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36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F846D41-16CE-449A-9049-2F394D526A96}"/>
            </a:ext>
          </a:extLst>
        </xdr:cNvPr>
        <xdr:cNvSpPr/>
      </xdr:nvSpPr>
      <xdr:spPr bwMode="auto">
        <a:xfrm>
          <a:off x="5170170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53</xdr:row>
      <xdr:rowOff>0</xdr:rowOff>
    </xdr:from>
    <xdr:ext cx="2529840" cy="195685"/>
    <xdr:sp macro="" textlink="">
      <xdr:nvSpPr>
        <xdr:cNvPr id="36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5AB9DA8-83D7-40E9-B98E-AB81398FD07F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53</xdr:row>
      <xdr:rowOff>0</xdr:rowOff>
    </xdr:from>
    <xdr:ext cx="2529840" cy="195685"/>
    <xdr:sp macro="" textlink="">
      <xdr:nvSpPr>
        <xdr:cNvPr id="36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D3CC1B4-F5B5-4A48-96E8-8C0F56A16D8F}"/>
            </a:ext>
          </a:extLst>
        </xdr:cNvPr>
        <xdr:cNvSpPr/>
      </xdr:nvSpPr>
      <xdr:spPr bwMode="auto">
        <a:xfrm>
          <a:off x="5170170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52</xdr:row>
      <xdr:rowOff>0</xdr:rowOff>
    </xdr:from>
    <xdr:ext cx="2529840" cy="195685"/>
    <xdr:sp macro="" textlink="">
      <xdr:nvSpPr>
        <xdr:cNvPr id="36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66475E1-C3F8-40FF-BB23-DD2DF0417611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1921468" cy="195685"/>
    <xdr:sp macro="" textlink="">
      <xdr:nvSpPr>
        <xdr:cNvPr id="36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554D58B-A8B8-4FBA-9D48-7A9FE692069D}"/>
            </a:ext>
          </a:extLst>
        </xdr:cNvPr>
        <xdr:cNvSpPr/>
      </xdr:nvSpPr>
      <xdr:spPr bwMode="auto">
        <a:xfrm>
          <a:off x="6086475" y="93916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52</xdr:row>
      <xdr:rowOff>0</xdr:rowOff>
    </xdr:from>
    <xdr:ext cx="2476500" cy="199970"/>
    <xdr:sp macro="" textlink="">
      <xdr:nvSpPr>
        <xdr:cNvPr id="37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DD01E89-D7F6-43B7-8D02-5FEC9406BDFE}"/>
            </a:ext>
          </a:extLst>
        </xdr:cNvPr>
        <xdr:cNvSpPr/>
      </xdr:nvSpPr>
      <xdr:spPr bwMode="auto">
        <a:xfrm>
          <a:off x="3686175" y="93916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52</xdr:row>
      <xdr:rowOff>0</xdr:rowOff>
    </xdr:from>
    <xdr:ext cx="2529840" cy="195685"/>
    <xdr:sp macro="" textlink="">
      <xdr:nvSpPr>
        <xdr:cNvPr id="37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B5C6EF5-7FDF-4042-B33F-D836375FB2AC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52</xdr:row>
      <xdr:rowOff>0</xdr:rowOff>
    </xdr:from>
    <xdr:ext cx="2529840" cy="195685"/>
    <xdr:sp macro="" textlink="">
      <xdr:nvSpPr>
        <xdr:cNvPr id="37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537A647-67A7-405A-AF4C-728E68E19683}"/>
            </a:ext>
          </a:extLst>
        </xdr:cNvPr>
        <xdr:cNvSpPr/>
      </xdr:nvSpPr>
      <xdr:spPr bwMode="auto">
        <a:xfrm>
          <a:off x="5170170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52</xdr:row>
      <xdr:rowOff>0</xdr:rowOff>
    </xdr:from>
    <xdr:ext cx="2529840" cy="195685"/>
    <xdr:sp macro="" textlink="">
      <xdr:nvSpPr>
        <xdr:cNvPr id="37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68054E3-E504-4C15-9737-FD7A72367ADC}"/>
            </a:ext>
          </a:extLst>
        </xdr:cNvPr>
        <xdr:cNvSpPr/>
      </xdr:nvSpPr>
      <xdr:spPr bwMode="auto">
        <a:xfrm>
          <a:off x="5484495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52</xdr:row>
      <xdr:rowOff>0</xdr:rowOff>
    </xdr:from>
    <xdr:ext cx="2529840" cy="195685"/>
    <xdr:sp macro="" textlink="">
      <xdr:nvSpPr>
        <xdr:cNvPr id="37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CD55DF6-524E-45A5-BD9A-3024396EDF65}"/>
            </a:ext>
          </a:extLst>
        </xdr:cNvPr>
        <xdr:cNvSpPr/>
      </xdr:nvSpPr>
      <xdr:spPr bwMode="auto">
        <a:xfrm>
          <a:off x="5170170" y="93916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96</xdr:row>
      <xdr:rowOff>0</xdr:rowOff>
    </xdr:from>
    <xdr:ext cx="2529840" cy="195685"/>
    <xdr:sp macro="" textlink="">
      <xdr:nvSpPr>
        <xdr:cNvPr id="37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739A6CD-BB56-4EA9-BE4C-CDBAB0A6FA09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1921468" cy="195685"/>
    <xdr:sp macro="" textlink="">
      <xdr:nvSpPr>
        <xdr:cNvPr id="376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24D2F00C-EA09-4311-9BE3-1840B1B17B2D}"/>
            </a:ext>
          </a:extLst>
        </xdr:cNvPr>
        <xdr:cNvSpPr/>
      </xdr:nvSpPr>
      <xdr:spPr bwMode="auto">
        <a:xfrm>
          <a:off x="6505575" y="100203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96</xdr:row>
      <xdr:rowOff>0</xdr:rowOff>
    </xdr:from>
    <xdr:ext cx="2476500" cy="199970"/>
    <xdr:sp macro="" textlink="">
      <xdr:nvSpPr>
        <xdr:cNvPr id="37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5B06E2-3CF1-4F03-B4E1-11451DDEB055}"/>
            </a:ext>
          </a:extLst>
        </xdr:cNvPr>
        <xdr:cNvSpPr/>
      </xdr:nvSpPr>
      <xdr:spPr bwMode="auto">
        <a:xfrm>
          <a:off x="4105275" y="10020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96</xdr:row>
      <xdr:rowOff>0</xdr:rowOff>
    </xdr:from>
    <xdr:ext cx="2529840" cy="195685"/>
    <xdr:sp macro="" textlink="">
      <xdr:nvSpPr>
        <xdr:cNvPr id="37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964FBB2-0C42-4A18-8E35-72EDEF3E0CE0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96</xdr:row>
      <xdr:rowOff>0</xdr:rowOff>
    </xdr:from>
    <xdr:ext cx="2529840" cy="195685"/>
    <xdr:sp macro="" textlink="">
      <xdr:nvSpPr>
        <xdr:cNvPr id="37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5F36325-EA24-4118-BE53-C28E90B4C981}"/>
            </a:ext>
          </a:extLst>
        </xdr:cNvPr>
        <xdr:cNvSpPr/>
      </xdr:nvSpPr>
      <xdr:spPr bwMode="auto">
        <a:xfrm>
          <a:off x="5589270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96</xdr:row>
      <xdr:rowOff>0</xdr:rowOff>
    </xdr:from>
    <xdr:ext cx="2529840" cy="195685"/>
    <xdr:sp macro="" textlink="">
      <xdr:nvSpPr>
        <xdr:cNvPr id="38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6F8D4CA-DAA7-4578-B8B3-96D40F42BDCC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96</xdr:row>
      <xdr:rowOff>0</xdr:rowOff>
    </xdr:from>
    <xdr:ext cx="2529840" cy="195685"/>
    <xdr:sp macro="" textlink="">
      <xdr:nvSpPr>
        <xdr:cNvPr id="38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76471FC-6A7B-4BDF-AB04-D77E1CC2B668}"/>
            </a:ext>
          </a:extLst>
        </xdr:cNvPr>
        <xdr:cNvSpPr/>
      </xdr:nvSpPr>
      <xdr:spPr bwMode="auto">
        <a:xfrm>
          <a:off x="5589270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57</xdr:row>
      <xdr:rowOff>0</xdr:rowOff>
    </xdr:from>
    <xdr:ext cx="2529840" cy="195685"/>
    <xdr:sp macro="" textlink="">
      <xdr:nvSpPr>
        <xdr:cNvPr id="38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8FB4AF1-646E-4C0C-AC74-583029EEA52D}"/>
            </a:ext>
          </a:extLst>
        </xdr:cNvPr>
        <xdr:cNvSpPr/>
      </xdr:nvSpPr>
      <xdr:spPr bwMode="auto">
        <a:xfrm>
          <a:off x="5903595" y="105441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1921468" cy="195685"/>
    <xdr:sp macro="" textlink="">
      <xdr:nvSpPr>
        <xdr:cNvPr id="38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75EA2EA4-0C83-446E-8EDF-992AAAA7881F}"/>
            </a:ext>
          </a:extLst>
        </xdr:cNvPr>
        <xdr:cNvSpPr/>
      </xdr:nvSpPr>
      <xdr:spPr bwMode="auto">
        <a:xfrm>
          <a:off x="6505575" y="105441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57</xdr:row>
      <xdr:rowOff>0</xdr:rowOff>
    </xdr:from>
    <xdr:ext cx="2476500" cy="199970"/>
    <xdr:sp macro="" textlink="">
      <xdr:nvSpPr>
        <xdr:cNvPr id="38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15DBF4B-53B9-4FFB-84C2-8096057041F8}"/>
            </a:ext>
          </a:extLst>
        </xdr:cNvPr>
        <xdr:cNvSpPr/>
      </xdr:nvSpPr>
      <xdr:spPr bwMode="auto">
        <a:xfrm>
          <a:off x="4105275" y="105441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57</xdr:row>
      <xdr:rowOff>0</xdr:rowOff>
    </xdr:from>
    <xdr:ext cx="2529840" cy="195685"/>
    <xdr:sp macro="" textlink="">
      <xdr:nvSpPr>
        <xdr:cNvPr id="38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BE245C1-A20E-4871-A101-97CAEF265624}"/>
            </a:ext>
          </a:extLst>
        </xdr:cNvPr>
        <xdr:cNvSpPr/>
      </xdr:nvSpPr>
      <xdr:spPr bwMode="auto">
        <a:xfrm>
          <a:off x="5903595" y="105441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57</xdr:row>
      <xdr:rowOff>0</xdr:rowOff>
    </xdr:from>
    <xdr:ext cx="2529840" cy="195685"/>
    <xdr:sp macro="" textlink="">
      <xdr:nvSpPr>
        <xdr:cNvPr id="38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99DBEA7-B611-4B9F-A004-475B39706301}"/>
            </a:ext>
          </a:extLst>
        </xdr:cNvPr>
        <xdr:cNvSpPr/>
      </xdr:nvSpPr>
      <xdr:spPr bwMode="auto">
        <a:xfrm>
          <a:off x="5589270" y="105441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57</xdr:row>
      <xdr:rowOff>0</xdr:rowOff>
    </xdr:from>
    <xdr:ext cx="2529840" cy="195685"/>
    <xdr:sp macro="" textlink="">
      <xdr:nvSpPr>
        <xdr:cNvPr id="38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5930E94-16C7-46EF-9F7A-3EA570843802}"/>
            </a:ext>
          </a:extLst>
        </xdr:cNvPr>
        <xdr:cNvSpPr/>
      </xdr:nvSpPr>
      <xdr:spPr bwMode="auto">
        <a:xfrm>
          <a:off x="5903595" y="105441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57</xdr:row>
      <xdr:rowOff>0</xdr:rowOff>
    </xdr:from>
    <xdr:ext cx="2529840" cy="195685"/>
    <xdr:sp macro="" textlink="">
      <xdr:nvSpPr>
        <xdr:cNvPr id="38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84B094B-1364-4017-9B30-4B8A6664652B}"/>
            </a:ext>
          </a:extLst>
        </xdr:cNvPr>
        <xdr:cNvSpPr/>
      </xdr:nvSpPr>
      <xdr:spPr bwMode="auto">
        <a:xfrm>
          <a:off x="5589270" y="105441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55</xdr:row>
      <xdr:rowOff>0</xdr:rowOff>
    </xdr:from>
    <xdr:ext cx="2529840" cy="195685"/>
    <xdr:sp macro="" textlink="">
      <xdr:nvSpPr>
        <xdr:cNvPr id="38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7C86E7F-A9A8-4CD2-A164-EAEF97E0657E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1921468" cy="195685"/>
    <xdr:sp macro="" textlink="">
      <xdr:nvSpPr>
        <xdr:cNvPr id="39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4B3F0154-BEDC-49C1-AECE-62CD8939334B}"/>
            </a:ext>
          </a:extLst>
        </xdr:cNvPr>
        <xdr:cNvSpPr/>
      </xdr:nvSpPr>
      <xdr:spPr bwMode="auto">
        <a:xfrm>
          <a:off x="6505575" y="100203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55</xdr:row>
      <xdr:rowOff>0</xdr:rowOff>
    </xdr:from>
    <xdr:ext cx="2476500" cy="199970"/>
    <xdr:sp macro="" textlink="">
      <xdr:nvSpPr>
        <xdr:cNvPr id="39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73372C0-C8B5-49D6-98F7-194DC4BCB5DB}"/>
            </a:ext>
          </a:extLst>
        </xdr:cNvPr>
        <xdr:cNvSpPr/>
      </xdr:nvSpPr>
      <xdr:spPr bwMode="auto">
        <a:xfrm>
          <a:off x="4105275" y="10020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55</xdr:row>
      <xdr:rowOff>0</xdr:rowOff>
    </xdr:from>
    <xdr:ext cx="2529840" cy="195685"/>
    <xdr:sp macro="" textlink="">
      <xdr:nvSpPr>
        <xdr:cNvPr id="39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BA7A3B84-F2CF-4BBA-9021-29BA4987B89B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55</xdr:row>
      <xdr:rowOff>0</xdr:rowOff>
    </xdr:from>
    <xdr:ext cx="2529840" cy="195685"/>
    <xdr:sp macro="" textlink="">
      <xdr:nvSpPr>
        <xdr:cNvPr id="39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DF542E5-7E25-4B2A-8F70-89AB75053F71}"/>
            </a:ext>
          </a:extLst>
        </xdr:cNvPr>
        <xdr:cNvSpPr/>
      </xdr:nvSpPr>
      <xdr:spPr bwMode="auto">
        <a:xfrm>
          <a:off x="5589270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55</xdr:row>
      <xdr:rowOff>0</xdr:rowOff>
    </xdr:from>
    <xdr:ext cx="2529840" cy="195685"/>
    <xdr:sp macro="" textlink="">
      <xdr:nvSpPr>
        <xdr:cNvPr id="39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952AA63-31D2-4733-B341-89C09442DF48}"/>
            </a:ext>
          </a:extLst>
        </xdr:cNvPr>
        <xdr:cNvSpPr/>
      </xdr:nvSpPr>
      <xdr:spPr bwMode="auto">
        <a:xfrm>
          <a:off x="5903595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55</xdr:row>
      <xdr:rowOff>0</xdr:rowOff>
    </xdr:from>
    <xdr:ext cx="2529840" cy="195685"/>
    <xdr:sp macro="" textlink="">
      <xdr:nvSpPr>
        <xdr:cNvPr id="39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D610F73-4EEA-4AE8-BE32-3CC7CD5C3C4A}"/>
            </a:ext>
          </a:extLst>
        </xdr:cNvPr>
        <xdr:cNvSpPr/>
      </xdr:nvSpPr>
      <xdr:spPr bwMode="auto">
        <a:xfrm>
          <a:off x="5589270" y="100203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0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1EF570F-B355-459B-A5A9-451259476EE8}"/>
            </a:ext>
          </a:extLst>
        </xdr:cNvPr>
        <xdr:cNvSpPr/>
      </xdr:nvSpPr>
      <xdr:spPr bwMode="auto">
        <a:xfrm>
          <a:off x="5903595" y="108680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229</xdr:row>
      <xdr:rowOff>0</xdr:rowOff>
    </xdr:from>
    <xdr:ext cx="1921468" cy="195685"/>
    <xdr:sp macro="" textlink="">
      <xdr:nvSpPr>
        <xdr:cNvPr id="404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886907AA-E518-44D2-89A0-A85CBF5C45DC}"/>
            </a:ext>
          </a:extLst>
        </xdr:cNvPr>
        <xdr:cNvSpPr/>
      </xdr:nvSpPr>
      <xdr:spPr bwMode="auto">
        <a:xfrm>
          <a:off x="6505575" y="1086802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229</xdr:row>
      <xdr:rowOff>0</xdr:rowOff>
    </xdr:from>
    <xdr:ext cx="2476500" cy="199970"/>
    <xdr:sp macro="" textlink="">
      <xdr:nvSpPr>
        <xdr:cNvPr id="40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28450A-F889-4E37-9D5D-D22AF704D79F}"/>
            </a:ext>
          </a:extLst>
        </xdr:cNvPr>
        <xdr:cNvSpPr/>
      </xdr:nvSpPr>
      <xdr:spPr bwMode="auto">
        <a:xfrm>
          <a:off x="4105275" y="1086802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0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EA01331-1AC6-4E9C-8880-BFF6B0CECBE6}"/>
            </a:ext>
          </a:extLst>
        </xdr:cNvPr>
        <xdr:cNvSpPr/>
      </xdr:nvSpPr>
      <xdr:spPr bwMode="auto">
        <a:xfrm>
          <a:off x="5903595" y="108680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40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A0FDAA4-A7E0-4D24-8100-D95490E449FE}"/>
            </a:ext>
          </a:extLst>
        </xdr:cNvPr>
        <xdr:cNvSpPr/>
      </xdr:nvSpPr>
      <xdr:spPr bwMode="auto">
        <a:xfrm>
          <a:off x="5589270" y="108680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0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D8B1D39-4392-47C8-B58D-56430CBB5382}"/>
            </a:ext>
          </a:extLst>
        </xdr:cNvPr>
        <xdr:cNvSpPr/>
      </xdr:nvSpPr>
      <xdr:spPr bwMode="auto">
        <a:xfrm>
          <a:off x="5903595" y="108680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40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65FBB6C-00D2-4C07-A718-FAF0053047A1}"/>
            </a:ext>
          </a:extLst>
        </xdr:cNvPr>
        <xdr:cNvSpPr/>
      </xdr:nvSpPr>
      <xdr:spPr bwMode="auto">
        <a:xfrm>
          <a:off x="5589270" y="1086802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1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B80CD25-1BEE-451F-8F74-61D1404CCFDE}"/>
            </a:ext>
          </a:extLst>
        </xdr:cNvPr>
        <xdr:cNvSpPr/>
      </xdr:nvSpPr>
      <xdr:spPr bwMode="auto">
        <a:xfrm>
          <a:off x="5903595" y="104679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229</xdr:row>
      <xdr:rowOff>0</xdr:rowOff>
    </xdr:from>
    <xdr:ext cx="1921468" cy="195685"/>
    <xdr:sp macro="" textlink="">
      <xdr:nvSpPr>
        <xdr:cNvPr id="41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90DB3B8-E3C6-4913-9113-CCCC343E0EF3}"/>
            </a:ext>
          </a:extLst>
        </xdr:cNvPr>
        <xdr:cNvSpPr/>
      </xdr:nvSpPr>
      <xdr:spPr bwMode="auto">
        <a:xfrm>
          <a:off x="6505575" y="104679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229</xdr:row>
      <xdr:rowOff>0</xdr:rowOff>
    </xdr:from>
    <xdr:ext cx="2476500" cy="199970"/>
    <xdr:sp macro="" textlink="">
      <xdr:nvSpPr>
        <xdr:cNvPr id="41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AC7E172-5822-4541-93A1-9D759675D455}"/>
            </a:ext>
          </a:extLst>
        </xdr:cNvPr>
        <xdr:cNvSpPr/>
      </xdr:nvSpPr>
      <xdr:spPr bwMode="auto">
        <a:xfrm>
          <a:off x="4105275" y="104679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1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7F48C18-F0B2-4C43-8766-4F0558DFC974}"/>
            </a:ext>
          </a:extLst>
        </xdr:cNvPr>
        <xdr:cNvSpPr/>
      </xdr:nvSpPr>
      <xdr:spPr bwMode="auto">
        <a:xfrm>
          <a:off x="5903595" y="104679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41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BB9C471-BC0B-4003-B18E-020EC2E993AC}"/>
            </a:ext>
          </a:extLst>
        </xdr:cNvPr>
        <xdr:cNvSpPr/>
      </xdr:nvSpPr>
      <xdr:spPr bwMode="auto">
        <a:xfrm>
          <a:off x="5589270" y="104679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229</xdr:row>
      <xdr:rowOff>0</xdr:rowOff>
    </xdr:from>
    <xdr:ext cx="2529840" cy="195685"/>
    <xdr:sp macro="" textlink="">
      <xdr:nvSpPr>
        <xdr:cNvPr id="41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C747E38-911F-4DE7-9071-C59C8F6A81A7}"/>
            </a:ext>
          </a:extLst>
        </xdr:cNvPr>
        <xdr:cNvSpPr/>
      </xdr:nvSpPr>
      <xdr:spPr bwMode="auto">
        <a:xfrm>
          <a:off x="5903595" y="104679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229</xdr:row>
      <xdr:rowOff>0</xdr:rowOff>
    </xdr:from>
    <xdr:ext cx="2529840" cy="195685"/>
    <xdr:sp macro="" textlink="">
      <xdr:nvSpPr>
        <xdr:cNvPr id="41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CE4AFD8-1A9F-4180-9DF6-0DAE104402CD}"/>
            </a:ext>
          </a:extLst>
        </xdr:cNvPr>
        <xdr:cNvSpPr/>
      </xdr:nvSpPr>
      <xdr:spPr bwMode="auto">
        <a:xfrm>
          <a:off x="5589270" y="104679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115</xdr:row>
      <xdr:rowOff>0</xdr:rowOff>
    </xdr:from>
    <xdr:ext cx="2529840" cy="195685"/>
    <xdr:sp macro="" textlink="">
      <xdr:nvSpPr>
        <xdr:cNvPr id="39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D489193-2D5B-4944-984E-CEFAD91A3135}"/>
            </a:ext>
          </a:extLst>
        </xdr:cNvPr>
        <xdr:cNvSpPr/>
      </xdr:nvSpPr>
      <xdr:spPr bwMode="auto">
        <a:xfrm>
          <a:off x="5903595" y="17316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1921468" cy="195685"/>
    <xdr:sp macro="" textlink="">
      <xdr:nvSpPr>
        <xdr:cNvPr id="39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55ADFC9-6203-4DD4-83CF-6D1BA21B1DAD}"/>
            </a:ext>
          </a:extLst>
        </xdr:cNvPr>
        <xdr:cNvSpPr/>
      </xdr:nvSpPr>
      <xdr:spPr bwMode="auto">
        <a:xfrm>
          <a:off x="6505575" y="173164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115</xdr:row>
      <xdr:rowOff>0</xdr:rowOff>
    </xdr:from>
    <xdr:ext cx="2476500" cy="199970"/>
    <xdr:sp macro="" textlink="">
      <xdr:nvSpPr>
        <xdr:cNvPr id="39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22E8DF5-0313-4585-9D1B-E5C0853C2D1F}"/>
            </a:ext>
          </a:extLst>
        </xdr:cNvPr>
        <xdr:cNvSpPr/>
      </xdr:nvSpPr>
      <xdr:spPr bwMode="auto">
        <a:xfrm>
          <a:off x="4105275" y="173164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115</xdr:row>
      <xdr:rowOff>0</xdr:rowOff>
    </xdr:from>
    <xdr:ext cx="2529840" cy="195685"/>
    <xdr:sp macro="" textlink="">
      <xdr:nvSpPr>
        <xdr:cNvPr id="39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26B924A-FCEB-4BDD-89B5-A132FEDA0CEB}"/>
            </a:ext>
          </a:extLst>
        </xdr:cNvPr>
        <xdr:cNvSpPr/>
      </xdr:nvSpPr>
      <xdr:spPr bwMode="auto">
        <a:xfrm>
          <a:off x="5903595" y="17316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115</xdr:row>
      <xdr:rowOff>0</xdr:rowOff>
    </xdr:from>
    <xdr:ext cx="2529840" cy="195685"/>
    <xdr:sp macro="" textlink="">
      <xdr:nvSpPr>
        <xdr:cNvPr id="40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900C7D41-D42F-44F1-B03E-A4F2FEBEDD18}"/>
            </a:ext>
          </a:extLst>
        </xdr:cNvPr>
        <xdr:cNvSpPr/>
      </xdr:nvSpPr>
      <xdr:spPr bwMode="auto">
        <a:xfrm>
          <a:off x="5589270" y="17316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115</xdr:row>
      <xdr:rowOff>0</xdr:rowOff>
    </xdr:from>
    <xdr:ext cx="2529840" cy="195685"/>
    <xdr:sp macro="" textlink="">
      <xdr:nvSpPr>
        <xdr:cNvPr id="40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B93057A-2DEB-4EB0-990A-61E4CD3E543E}"/>
            </a:ext>
          </a:extLst>
        </xdr:cNvPr>
        <xdr:cNvSpPr/>
      </xdr:nvSpPr>
      <xdr:spPr bwMode="auto">
        <a:xfrm>
          <a:off x="5903595" y="17316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115</xdr:row>
      <xdr:rowOff>0</xdr:rowOff>
    </xdr:from>
    <xdr:ext cx="2529840" cy="195685"/>
    <xdr:sp macro="" textlink="">
      <xdr:nvSpPr>
        <xdr:cNvPr id="40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4374A65-E3FC-49E5-BB98-39FBA8B13C49}"/>
            </a:ext>
          </a:extLst>
        </xdr:cNvPr>
        <xdr:cNvSpPr/>
      </xdr:nvSpPr>
      <xdr:spPr bwMode="auto">
        <a:xfrm>
          <a:off x="5589270" y="173164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138</xdr:row>
      <xdr:rowOff>0</xdr:rowOff>
    </xdr:from>
    <xdr:ext cx="2529840" cy="195685"/>
    <xdr:sp macro="" textlink="">
      <xdr:nvSpPr>
        <xdr:cNvPr id="41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6A72887-0C40-4FFA-9DF0-32DD7EDBC10C}"/>
            </a:ext>
          </a:extLst>
        </xdr:cNvPr>
        <xdr:cNvSpPr/>
      </xdr:nvSpPr>
      <xdr:spPr bwMode="auto">
        <a:xfrm>
          <a:off x="5903595" y="20412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138</xdr:row>
      <xdr:rowOff>0</xdr:rowOff>
    </xdr:from>
    <xdr:ext cx="1921468" cy="195685"/>
    <xdr:sp macro="" textlink="">
      <xdr:nvSpPr>
        <xdr:cNvPr id="41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D343543-7D27-41E1-B716-58A21E936519}"/>
            </a:ext>
          </a:extLst>
        </xdr:cNvPr>
        <xdr:cNvSpPr/>
      </xdr:nvSpPr>
      <xdr:spPr bwMode="auto">
        <a:xfrm>
          <a:off x="6505575" y="204120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138</xdr:row>
      <xdr:rowOff>0</xdr:rowOff>
    </xdr:from>
    <xdr:ext cx="2476500" cy="199970"/>
    <xdr:sp macro="" textlink="">
      <xdr:nvSpPr>
        <xdr:cNvPr id="41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3828519-E3D4-49A6-8DF9-A1887F2E5E42}"/>
            </a:ext>
          </a:extLst>
        </xdr:cNvPr>
        <xdr:cNvSpPr/>
      </xdr:nvSpPr>
      <xdr:spPr bwMode="auto">
        <a:xfrm>
          <a:off x="4105275" y="20412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138</xdr:row>
      <xdr:rowOff>0</xdr:rowOff>
    </xdr:from>
    <xdr:ext cx="2529840" cy="195685"/>
    <xdr:sp macro="" textlink="">
      <xdr:nvSpPr>
        <xdr:cNvPr id="42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BA70B964-6A3F-4927-B980-82D73326EF00}"/>
            </a:ext>
          </a:extLst>
        </xdr:cNvPr>
        <xdr:cNvSpPr/>
      </xdr:nvSpPr>
      <xdr:spPr bwMode="auto">
        <a:xfrm>
          <a:off x="5903595" y="20412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138</xdr:row>
      <xdr:rowOff>0</xdr:rowOff>
    </xdr:from>
    <xdr:ext cx="2529840" cy="195685"/>
    <xdr:sp macro="" textlink="">
      <xdr:nvSpPr>
        <xdr:cNvPr id="42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E4AB682-E75E-470D-A044-ED8088FDD378}"/>
            </a:ext>
          </a:extLst>
        </xdr:cNvPr>
        <xdr:cNvSpPr/>
      </xdr:nvSpPr>
      <xdr:spPr bwMode="auto">
        <a:xfrm>
          <a:off x="5589270" y="20412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138</xdr:row>
      <xdr:rowOff>0</xdr:rowOff>
    </xdr:from>
    <xdr:ext cx="2529840" cy="195685"/>
    <xdr:sp macro="" textlink="">
      <xdr:nvSpPr>
        <xdr:cNvPr id="42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8E7833E-A5CA-458A-9862-F79E68E95CB1}"/>
            </a:ext>
          </a:extLst>
        </xdr:cNvPr>
        <xdr:cNvSpPr/>
      </xdr:nvSpPr>
      <xdr:spPr bwMode="auto">
        <a:xfrm>
          <a:off x="5903595" y="20412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138</xdr:row>
      <xdr:rowOff>0</xdr:rowOff>
    </xdr:from>
    <xdr:ext cx="2529840" cy="195685"/>
    <xdr:sp macro="" textlink="">
      <xdr:nvSpPr>
        <xdr:cNvPr id="42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2C09A34-1216-4F3C-B62C-6365FC42E746}"/>
            </a:ext>
          </a:extLst>
        </xdr:cNvPr>
        <xdr:cNvSpPr/>
      </xdr:nvSpPr>
      <xdr:spPr bwMode="auto">
        <a:xfrm>
          <a:off x="5589270" y="20412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9365F86-364E-4851-A5BD-74E1F334E727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EE081B3-2C6A-461A-A822-DBA0B299B15D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8DA1106-ABFD-4504-9E6F-9F52398901CE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66D3EEB-CCCF-4350-9197-3527283573AB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E98ED16-E0E9-414B-86BC-8D05ADACA828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2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ECF6CD8-9D82-4FBF-B2EE-89597C4A0A47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226</xdr:row>
      <xdr:rowOff>0</xdr:rowOff>
    </xdr:from>
    <xdr:ext cx="2529840" cy="195685"/>
    <xdr:sp macro="" textlink="">
      <xdr:nvSpPr>
        <xdr:cNvPr id="43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BF949B2-6F9E-4B32-A4A7-5BC0175F0074}"/>
            </a:ext>
          </a:extLst>
        </xdr:cNvPr>
        <xdr:cNvSpPr/>
      </xdr:nvSpPr>
      <xdr:spPr bwMode="auto">
        <a:xfrm>
          <a:off x="5484495" y="205549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226</xdr:row>
      <xdr:rowOff>0</xdr:rowOff>
    </xdr:from>
    <xdr:ext cx="1921468" cy="195685"/>
    <xdr:sp macro="" textlink="">
      <xdr:nvSpPr>
        <xdr:cNvPr id="431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E7AD08DB-FBBE-4EA0-ABE6-397B757CAECC}"/>
            </a:ext>
          </a:extLst>
        </xdr:cNvPr>
        <xdr:cNvSpPr/>
      </xdr:nvSpPr>
      <xdr:spPr bwMode="auto">
        <a:xfrm>
          <a:off x="6086475" y="2055495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226</xdr:row>
      <xdr:rowOff>0</xdr:rowOff>
    </xdr:from>
    <xdr:ext cx="2476500" cy="199970"/>
    <xdr:sp macro="" textlink="">
      <xdr:nvSpPr>
        <xdr:cNvPr id="43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88FDEAD-F7CC-4331-B621-4A3C0EDFD732}"/>
            </a:ext>
          </a:extLst>
        </xdr:cNvPr>
        <xdr:cNvSpPr/>
      </xdr:nvSpPr>
      <xdr:spPr bwMode="auto">
        <a:xfrm>
          <a:off x="3686175" y="2055495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226</xdr:row>
      <xdr:rowOff>0</xdr:rowOff>
    </xdr:from>
    <xdr:ext cx="2529840" cy="195685"/>
    <xdr:sp macro="" textlink="">
      <xdr:nvSpPr>
        <xdr:cNvPr id="43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89A5728-0FB0-4F0B-8878-DE67C960120A}"/>
            </a:ext>
          </a:extLst>
        </xdr:cNvPr>
        <xdr:cNvSpPr/>
      </xdr:nvSpPr>
      <xdr:spPr bwMode="auto">
        <a:xfrm>
          <a:off x="5484495" y="205549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226</xdr:row>
      <xdr:rowOff>0</xdr:rowOff>
    </xdr:from>
    <xdr:ext cx="2529840" cy="195685"/>
    <xdr:sp macro="" textlink="">
      <xdr:nvSpPr>
        <xdr:cNvPr id="43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519D9DE-064F-43F2-9B24-88D44AE6AAC7}"/>
            </a:ext>
          </a:extLst>
        </xdr:cNvPr>
        <xdr:cNvSpPr/>
      </xdr:nvSpPr>
      <xdr:spPr bwMode="auto">
        <a:xfrm>
          <a:off x="5170170" y="205549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226</xdr:row>
      <xdr:rowOff>0</xdr:rowOff>
    </xdr:from>
    <xdr:ext cx="2529840" cy="195685"/>
    <xdr:sp macro="" textlink="">
      <xdr:nvSpPr>
        <xdr:cNvPr id="43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3CA9E58-E315-46B8-A196-AFD670B2820A}"/>
            </a:ext>
          </a:extLst>
        </xdr:cNvPr>
        <xdr:cNvSpPr/>
      </xdr:nvSpPr>
      <xdr:spPr bwMode="auto">
        <a:xfrm>
          <a:off x="5484495" y="205549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226</xdr:row>
      <xdr:rowOff>0</xdr:rowOff>
    </xdr:from>
    <xdr:ext cx="2529840" cy="195685"/>
    <xdr:sp macro="" textlink="">
      <xdr:nvSpPr>
        <xdr:cNvPr id="43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37B6894-2AFE-4DA4-AF7E-A1F4FF396E5C}"/>
            </a:ext>
          </a:extLst>
        </xdr:cNvPr>
        <xdr:cNvSpPr/>
      </xdr:nvSpPr>
      <xdr:spPr bwMode="auto">
        <a:xfrm>
          <a:off x="5170170" y="2055495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223</xdr:row>
      <xdr:rowOff>0</xdr:rowOff>
    </xdr:from>
    <xdr:ext cx="2529840" cy="195685"/>
    <xdr:sp macro="" textlink="">
      <xdr:nvSpPr>
        <xdr:cNvPr id="43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8CA1B9F-17CD-4360-82D4-331EBF8282CB}"/>
            </a:ext>
          </a:extLst>
        </xdr:cNvPr>
        <xdr:cNvSpPr/>
      </xdr:nvSpPr>
      <xdr:spPr bwMode="auto">
        <a:xfrm>
          <a:off x="5484495" y="200406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223</xdr:row>
      <xdr:rowOff>0</xdr:rowOff>
    </xdr:from>
    <xdr:ext cx="1921468" cy="195685"/>
    <xdr:sp macro="" textlink="">
      <xdr:nvSpPr>
        <xdr:cNvPr id="438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C9A62961-7A81-4218-847C-991D461AE01D}"/>
            </a:ext>
          </a:extLst>
        </xdr:cNvPr>
        <xdr:cNvSpPr/>
      </xdr:nvSpPr>
      <xdr:spPr bwMode="auto">
        <a:xfrm>
          <a:off x="6086475" y="200406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223</xdr:row>
      <xdr:rowOff>0</xdr:rowOff>
    </xdr:from>
    <xdr:ext cx="2476500" cy="199970"/>
    <xdr:sp macro="" textlink="">
      <xdr:nvSpPr>
        <xdr:cNvPr id="43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35B7C4A-287D-4CA1-8646-9B33D3835499}"/>
            </a:ext>
          </a:extLst>
        </xdr:cNvPr>
        <xdr:cNvSpPr/>
      </xdr:nvSpPr>
      <xdr:spPr bwMode="auto">
        <a:xfrm>
          <a:off x="3686175" y="200406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223</xdr:row>
      <xdr:rowOff>0</xdr:rowOff>
    </xdr:from>
    <xdr:ext cx="2529840" cy="195685"/>
    <xdr:sp macro="" textlink="">
      <xdr:nvSpPr>
        <xdr:cNvPr id="44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9B5F98D-DFE5-40C8-B5D2-76F575A54F32}"/>
            </a:ext>
          </a:extLst>
        </xdr:cNvPr>
        <xdr:cNvSpPr/>
      </xdr:nvSpPr>
      <xdr:spPr bwMode="auto">
        <a:xfrm>
          <a:off x="5484495" y="200406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223</xdr:row>
      <xdr:rowOff>0</xdr:rowOff>
    </xdr:from>
    <xdr:ext cx="2529840" cy="195685"/>
    <xdr:sp macro="" textlink="">
      <xdr:nvSpPr>
        <xdr:cNvPr id="44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86EFD5B-3927-4933-84D6-9B1F397787AB}"/>
            </a:ext>
          </a:extLst>
        </xdr:cNvPr>
        <xdr:cNvSpPr/>
      </xdr:nvSpPr>
      <xdr:spPr bwMode="auto">
        <a:xfrm>
          <a:off x="5170170" y="200406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223</xdr:row>
      <xdr:rowOff>0</xdr:rowOff>
    </xdr:from>
    <xdr:ext cx="2529840" cy="195685"/>
    <xdr:sp macro="" textlink="">
      <xdr:nvSpPr>
        <xdr:cNvPr id="44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739C847-5F03-4A4D-903D-6731DB3F6B99}"/>
            </a:ext>
          </a:extLst>
        </xdr:cNvPr>
        <xdr:cNvSpPr/>
      </xdr:nvSpPr>
      <xdr:spPr bwMode="auto">
        <a:xfrm>
          <a:off x="5484495" y="200406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223</xdr:row>
      <xdr:rowOff>0</xdr:rowOff>
    </xdr:from>
    <xdr:ext cx="2529840" cy="195685"/>
    <xdr:sp macro="" textlink="">
      <xdr:nvSpPr>
        <xdr:cNvPr id="44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179EDA6-34B8-4FED-972A-24BEE85B070E}"/>
            </a:ext>
          </a:extLst>
        </xdr:cNvPr>
        <xdr:cNvSpPr/>
      </xdr:nvSpPr>
      <xdr:spPr bwMode="auto">
        <a:xfrm>
          <a:off x="5170170" y="200406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5416A98-A6C4-4F05-959E-39186A853AB8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C829002-9CE6-40C4-83A8-4E57AEB5A34C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123F0D3-4DD1-4385-B55F-CC444071258E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0D7443E-60F1-4F68-B6E3-E6897CFB2E10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6AFE420-1563-4499-8398-A70EE9990675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4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4D460D0-09F3-4F04-B4C3-C2FCE116FFAB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9D8D81B-13CD-4BA4-9C5F-A09B41B2C173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0904AE6-C23A-463F-BD3B-1C77373219A0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CD734E3-38C1-4A9E-9942-CA934B4223C0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846344F-4AA8-4C6A-9896-CE13364D1AE6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F72A7A4-7D6E-4663-AFBB-72B3B4A1C653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29745CE-0DDC-49C0-B997-2B9B980DC9B6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300</xdr:row>
      <xdr:rowOff>0</xdr:rowOff>
    </xdr:from>
    <xdr:ext cx="2529840" cy="195685"/>
    <xdr:sp macro="" textlink="">
      <xdr:nvSpPr>
        <xdr:cNvPr id="45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9E901FA-C035-4350-978A-82F7D454A2B3}"/>
            </a:ext>
          </a:extLst>
        </xdr:cNvPr>
        <xdr:cNvSpPr/>
      </xdr:nvSpPr>
      <xdr:spPr bwMode="auto">
        <a:xfrm>
          <a:off x="5903595" y="373761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300</xdr:row>
      <xdr:rowOff>0</xdr:rowOff>
    </xdr:from>
    <xdr:ext cx="1921468" cy="195685"/>
    <xdr:sp macro="" textlink="">
      <xdr:nvSpPr>
        <xdr:cNvPr id="457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B055A09-04C7-4A17-8705-939DBF3D1190}"/>
            </a:ext>
          </a:extLst>
        </xdr:cNvPr>
        <xdr:cNvSpPr/>
      </xdr:nvSpPr>
      <xdr:spPr bwMode="auto">
        <a:xfrm>
          <a:off x="6505575" y="373761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300</xdr:row>
      <xdr:rowOff>0</xdr:rowOff>
    </xdr:from>
    <xdr:ext cx="2476500" cy="199970"/>
    <xdr:sp macro="" textlink="">
      <xdr:nvSpPr>
        <xdr:cNvPr id="45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BFF5E8C-F9D4-49F0-81A6-5EA44B0332D4}"/>
            </a:ext>
          </a:extLst>
        </xdr:cNvPr>
        <xdr:cNvSpPr/>
      </xdr:nvSpPr>
      <xdr:spPr bwMode="auto">
        <a:xfrm>
          <a:off x="4105275" y="373761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300</xdr:row>
      <xdr:rowOff>0</xdr:rowOff>
    </xdr:from>
    <xdr:ext cx="2529840" cy="195685"/>
    <xdr:sp macro="" textlink="">
      <xdr:nvSpPr>
        <xdr:cNvPr id="459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08EAF75-8276-4EE4-8A5C-7E7282FB7EB7}"/>
            </a:ext>
          </a:extLst>
        </xdr:cNvPr>
        <xdr:cNvSpPr/>
      </xdr:nvSpPr>
      <xdr:spPr bwMode="auto">
        <a:xfrm>
          <a:off x="5903595" y="373761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300</xdr:row>
      <xdr:rowOff>0</xdr:rowOff>
    </xdr:from>
    <xdr:ext cx="2529840" cy="195685"/>
    <xdr:sp macro="" textlink="">
      <xdr:nvSpPr>
        <xdr:cNvPr id="46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BA279DD-73F0-4E07-A14D-A2B243A0BDCF}"/>
            </a:ext>
          </a:extLst>
        </xdr:cNvPr>
        <xdr:cNvSpPr/>
      </xdr:nvSpPr>
      <xdr:spPr bwMode="auto">
        <a:xfrm>
          <a:off x="5589270" y="373761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300</xdr:row>
      <xdr:rowOff>0</xdr:rowOff>
    </xdr:from>
    <xdr:ext cx="2529840" cy="195685"/>
    <xdr:sp macro="" textlink="">
      <xdr:nvSpPr>
        <xdr:cNvPr id="46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43A3FC4-CD84-4762-A479-68AEE2EEB6D5}"/>
            </a:ext>
          </a:extLst>
        </xdr:cNvPr>
        <xdr:cNvSpPr/>
      </xdr:nvSpPr>
      <xdr:spPr bwMode="auto">
        <a:xfrm>
          <a:off x="5903595" y="373761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300</xdr:row>
      <xdr:rowOff>0</xdr:rowOff>
    </xdr:from>
    <xdr:ext cx="2529840" cy="195685"/>
    <xdr:sp macro="" textlink="">
      <xdr:nvSpPr>
        <xdr:cNvPr id="46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62E311C-B443-42E6-AE42-CC263B95758E}"/>
            </a:ext>
          </a:extLst>
        </xdr:cNvPr>
        <xdr:cNvSpPr/>
      </xdr:nvSpPr>
      <xdr:spPr bwMode="auto">
        <a:xfrm>
          <a:off x="5589270" y="373761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E9D7419-0CAE-44B3-9AF9-F2CFB24369E5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AF8E301-BA8E-49B7-9843-D5B305FD5B09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8F75260-0EC7-4895-92BF-C5984F023CC8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E591A29-C889-4AD5-AA92-AC7FE0B02FAD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7E99205-1877-4E54-8FF5-61A53370ADA6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B683A1D-DD3D-42BC-A06D-A9BC3859B553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6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B2F8147-7E1A-441E-BCA2-3EB0CD2A3F3F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7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EE1C696-ABB2-4A8D-B4F3-5A41A64802AF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7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15D7299-F4ED-401B-A437-B34D8278660A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420</xdr:row>
      <xdr:rowOff>0</xdr:rowOff>
    </xdr:from>
    <xdr:ext cx="2529840" cy="195685"/>
    <xdr:sp macro="" textlink="">
      <xdr:nvSpPr>
        <xdr:cNvPr id="47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17A1921-BBC0-4C40-B036-B1078A0B8725}"/>
            </a:ext>
          </a:extLst>
        </xdr:cNvPr>
        <xdr:cNvSpPr/>
      </xdr:nvSpPr>
      <xdr:spPr bwMode="auto">
        <a:xfrm>
          <a:off x="5484495" y="285750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420</xdr:row>
      <xdr:rowOff>0</xdr:rowOff>
    </xdr:from>
    <xdr:ext cx="1921468" cy="195685"/>
    <xdr:sp macro="" textlink="">
      <xdr:nvSpPr>
        <xdr:cNvPr id="473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B4038A3-CBFC-4909-B6C0-47BB5A43B21E}"/>
            </a:ext>
          </a:extLst>
        </xdr:cNvPr>
        <xdr:cNvSpPr/>
      </xdr:nvSpPr>
      <xdr:spPr bwMode="auto">
        <a:xfrm>
          <a:off x="6086475" y="28575000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420</xdr:row>
      <xdr:rowOff>0</xdr:rowOff>
    </xdr:from>
    <xdr:ext cx="2476500" cy="199970"/>
    <xdr:sp macro="" textlink="">
      <xdr:nvSpPr>
        <xdr:cNvPr id="47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A6BCE5C-A419-423D-AA3E-E79FF0BE6D38}"/>
            </a:ext>
          </a:extLst>
        </xdr:cNvPr>
        <xdr:cNvSpPr/>
      </xdr:nvSpPr>
      <xdr:spPr bwMode="auto">
        <a:xfrm>
          <a:off x="3686175" y="285750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420</xdr:row>
      <xdr:rowOff>0</xdr:rowOff>
    </xdr:from>
    <xdr:ext cx="2529840" cy="195685"/>
    <xdr:sp macro="" textlink="">
      <xdr:nvSpPr>
        <xdr:cNvPr id="47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00F755B-2C1B-47BF-B802-52B21190291D}"/>
            </a:ext>
          </a:extLst>
        </xdr:cNvPr>
        <xdr:cNvSpPr/>
      </xdr:nvSpPr>
      <xdr:spPr bwMode="auto">
        <a:xfrm>
          <a:off x="5484495" y="285750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420</xdr:row>
      <xdr:rowOff>0</xdr:rowOff>
    </xdr:from>
    <xdr:ext cx="2529840" cy="195685"/>
    <xdr:sp macro="" textlink="">
      <xdr:nvSpPr>
        <xdr:cNvPr id="47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9D205BD-4381-4F22-AC64-1B6E7695C91C}"/>
            </a:ext>
          </a:extLst>
        </xdr:cNvPr>
        <xdr:cNvSpPr/>
      </xdr:nvSpPr>
      <xdr:spPr bwMode="auto">
        <a:xfrm>
          <a:off x="5170170" y="285750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420</xdr:row>
      <xdr:rowOff>0</xdr:rowOff>
    </xdr:from>
    <xdr:ext cx="2529840" cy="195685"/>
    <xdr:sp macro="" textlink="">
      <xdr:nvSpPr>
        <xdr:cNvPr id="47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84DF1FF0-B6F7-481D-BD42-62FFAC88BB81}"/>
            </a:ext>
          </a:extLst>
        </xdr:cNvPr>
        <xdr:cNvSpPr/>
      </xdr:nvSpPr>
      <xdr:spPr bwMode="auto">
        <a:xfrm>
          <a:off x="5484495" y="285750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420</xdr:row>
      <xdr:rowOff>0</xdr:rowOff>
    </xdr:from>
    <xdr:ext cx="2529840" cy="195685"/>
    <xdr:sp macro="" textlink="">
      <xdr:nvSpPr>
        <xdr:cNvPr id="47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419593DE-BA1F-41B4-BEEB-501A987BDA5A}"/>
            </a:ext>
          </a:extLst>
        </xdr:cNvPr>
        <xdr:cNvSpPr/>
      </xdr:nvSpPr>
      <xdr:spPr bwMode="auto">
        <a:xfrm>
          <a:off x="5170170" y="28575000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7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F2EEAA0-6C0D-461F-BF5D-EDC504B5552F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819C209-27D4-4AB1-9DA5-58CFE7705420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E633411-39DD-4F89-8B9C-B1DE753825B2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15A7D4E-D8BD-4E11-BDE8-4B35A91BA7B6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B054157-AB6E-4655-8CF8-CDF0AA3F090A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69A54DA-7A1E-4EDB-A6A3-5BB4FEDE4AC3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77EC829-7591-414B-B813-28A18385FE68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374E52F-BAD9-41CC-BFB3-92AC11E0AC79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8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7ABABC9-22EE-4F19-831D-1CC67FC4A8BB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478</xdr:row>
      <xdr:rowOff>0</xdr:rowOff>
    </xdr:from>
    <xdr:ext cx="2529840" cy="195685"/>
    <xdr:sp macro="" textlink="">
      <xdr:nvSpPr>
        <xdr:cNvPr id="48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4B94BDF-BB21-4601-A057-886D3A44B833}"/>
            </a:ext>
          </a:extLst>
        </xdr:cNvPr>
        <xdr:cNvSpPr/>
      </xdr:nvSpPr>
      <xdr:spPr bwMode="auto">
        <a:xfrm>
          <a:off x="5484495" y="30699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478</xdr:row>
      <xdr:rowOff>0</xdr:rowOff>
    </xdr:from>
    <xdr:ext cx="1921468" cy="195685"/>
    <xdr:sp macro="" textlink="">
      <xdr:nvSpPr>
        <xdr:cNvPr id="48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DA06197C-945A-4DBB-A592-E63EA1EBEA3E}"/>
            </a:ext>
          </a:extLst>
        </xdr:cNvPr>
        <xdr:cNvSpPr/>
      </xdr:nvSpPr>
      <xdr:spPr bwMode="auto">
        <a:xfrm>
          <a:off x="6086475" y="30699075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478</xdr:row>
      <xdr:rowOff>0</xdr:rowOff>
    </xdr:from>
    <xdr:ext cx="2476500" cy="199970"/>
    <xdr:sp macro="" textlink="">
      <xdr:nvSpPr>
        <xdr:cNvPr id="49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E4550C9-B871-4612-95B4-1042AF417666}"/>
            </a:ext>
          </a:extLst>
        </xdr:cNvPr>
        <xdr:cNvSpPr/>
      </xdr:nvSpPr>
      <xdr:spPr bwMode="auto">
        <a:xfrm>
          <a:off x="3686175" y="30699075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478</xdr:row>
      <xdr:rowOff>0</xdr:rowOff>
    </xdr:from>
    <xdr:ext cx="2529840" cy="195685"/>
    <xdr:sp macro="" textlink="">
      <xdr:nvSpPr>
        <xdr:cNvPr id="49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7FD60C43-89E5-4752-987F-5E081DC65528}"/>
            </a:ext>
          </a:extLst>
        </xdr:cNvPr>
        <xdr:cNvSpPr/>
      </xdr:nvSpPr>
      <xdr:spPr bwMode="auto">
        <a:xfrm>
          <a:off x="5484495" y="30699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478</xdr:row>
      <xdr:rowOff>0</xdr:rowOff>
    </xdr:from>
    <xdr:ext cx="2529840" cy="195685"/>
    <xdr:sp macro="" textlink="">
      <xdr:nvSpPr>
        <xdr:cNvPr id="49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7E973BE-FE14-4159-A23F-CDA6DC7AF290}"/>
            </a:ext>
          </a:extLst>
        </xdr:cNvPr>
        <xdr:cNvSpPr/>
      </xdr:nvSpPr>
      <xdr:spPr bwMode="auto">
        <a:xfrm>
          <a:off x="5170170" y="30699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478</xdr:row>
      <xdr:rowOff>0</xdr:rowOff>
    </xdr:from>
    <xdr:ext cx="2529840" cy="195685"/>
    <xdr:sp macro="" textlink="">
      <xdr:nvSpPr>
        <xdr:cNvPr id="49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ED55CA8-F567-4F0F-9B98-25C44E1A3618}"/>
            </a:ext>
          </a:extLst>
        </xdr:cNvPr>
        <xdr:cNvSpPr/>
      </xdr:nvSpPr>
      <xdr:spPr bwMode="auto">
        <a:xfrm>
          <a:off x="5484495" y="30699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478</xdr:row>
      <xdr:rowOff>0</xdr:rowOff>
    </xdr:from>
    <xdr:ext cx="2529840" cy="195685"/>
    <xdr:sp macro="" textlink="">
      <xdr:nvSpPr>
        <xdr:cNvPr id="49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FDD6CCDB-62F1-41C6-85BA-833E0D5B5E28}"/>
            </a:ext>
          </a:extLst>
        </xdr:cNvPr>
        <xdr:cNvSpPr/>
      </xdr:nvSpPr>
      <xdr:spPr bwMode="auto">
        <a:xfrm>
          <a:off x="5170170" y="30699075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97</xdr:row>
      <xdr:rowOff>0</xdr:rowOff>
    </xdr:from>
    <xdr:ext cx="2476500" cy="199970"/>
    <xdr:sp macro="" textlink="">
      <xdr:nvSpPr>
        <xdr:cNvPr id="49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F74E786-973A-46D3-9473-BD993CC72453}"/>
            </a:ext>
          </a:extLst>
        </xdr:cNvPr>
        <xdr:cNvSpPr/>
      </xdr:nvSpPr>
      <xdr:spPr bwMode="auto">
        <a:xfrm>
          <a:off x="3793435" y="104427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224</xdr:row>
      <xdr:rowOff>0</xdr:rowOff>
    </xdr:from>
    <xdr:ext cx="2476500" cy="199970"/>
    <xdr:sp macro="" textlink="">
      <xdr:nvSpPr>
        <xdr:cNvPr id="49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93129B3-5E9D-4B8F-838A-A697C8C17421}"/>
            </a:ext>
          </a:extLst>
        </xdr:cNvPr>
        <xdr:cNvSpPr/>
      </xdr:nvSpPr>
      <xdr:spPr bwMode="auto">
        <a:xfrm>
          <a:off x="3793435" y="10442713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49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EF3B49F-F7CD-4418-9B10-DB52EF92AF1B}"/>
            </a:ext>
          </a:extLst>
        </xdr:cNvPr>
        <xdr:cNvSpPr/>
      </xdr:nvSpPr>
      <xdr:spPr bwMode="auto">
        <a:xfrm>
          <a:off x="3787140" y="666521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49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4304559-4C0D-4345-BDE6-5168FFD646F4}"/>
            </a:ext>
          </a:extLst>
        </xdr:cNvPr>
        <xdr:cNvSpPr/>
      </xdr:nvSpPr>
      <xdr:spPr bwMode="auto">
        <a:xfrm>
          <a:off x="3787140" y="666521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493</xdr:row>
      <xdr:rowOff>0</xdr:rowOff>
    </xdr:from>
    <xdr:ext cx="2476500" cy="199970"/>
    <xdr:sp macro="" textlink="">
      <xdr:nvSpPr>
        <xdr:cNvPr id="49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255B2CF-B597-4B79-9B35-BF19BDEC570E}"/>
            </a:ext>
          </a:extLst>
        </xdr:cNvPr>
        <xdr:cNvSpPr/>
      </xdr:nvSpPr>
      <xdr:spPr bwMode="auto">
        <a:xfrm>
          <a:off x="3787140" y="6665214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B10750D-71AA-42A6-952A-9C670845FAA9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304420B-AD4E-4B62-AD7F-A8CF0AAF5EDB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5B2AEEB-3130-4482-B088-1582A41AC18C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4EC3848B-728B-4056-808D-7E73E54B7D08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0954960-E4F2-4BAB-BBD2-B2E2AEBEC7A1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5088D62-241F-4B6D-93FF-61905F057615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34AFA14-7289-4F94-83AF-5EFCE76B1CC0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250FE8A-A857-4D16-BBB5-FFD65A9465CA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CCED224-CD92-45C9-BD04-F7894380332E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0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5F94080-DE2E-4C32-995C-23742F4BF468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2A4FBFAB-7595-413A-A712-6CDF5457A15A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5298285-5653-482F-A969-AD5C89E9DEB8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1F7B461-0364-44D1-9AAE-FE65DF9F8F0B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CA684FC4-CCBD-44FB-8134-DAA70DC87647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9C3F7C7-F5AE-410D-BE24-2D75687DEB8B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B4C6A6E-9E01-4D72-9BAD-4B3C4C060925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51BE664-2065-4EBA-920F-698F52E658D4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B76519AF-90D9-429D-B1C4-44A48CB64645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7BA4DB37-FF61-4658-945E-486C48CBC147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494</xdr:row>
      <xdr:rowOff>0</xdr:rowOff>
    </xdr:from>
    <xdr:ext cx="2476500" cy="199970"/>
    <xdr:sp macro="" textlink="">
      <xdr:nvSpPr>
        <xdr:cNvPr id="51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361032B-E493-4E95-92B9-B0ABCA841E6A}"/>
            </a:ext>
          </a:extLst>
        </xdr:cNvPr>
        <xdr:cNvSpPr/>
      </xdr:nvSpPr>
      <xdr:spPr bwMode="auto">
        <a:xfrm>
          <a:off x="3787140" y="66789300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421</xdr:row>
      <xdr:rowOff>0</xdr:rowOff>
    </xdr:from>
    <xdr:ext cx="2529840" cy="195685"/>
    <xdr:sp macro="" textlink="">
      <xdr:nvSpPr>
        <xdr:cNvPr id="50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1C03320F-CC88-4AB8-A4A6-8455CF133093}"/>
            </a:ext>
          </a:extLst>
        </xdr:cNvPr>
        <xdr:cNvSpPr/>
      </xdr:nvSpPr>
      <xdr:spPr bwMode="auto">
        <a:xfrm>
          <a:off x="5438118" y="2270891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421</xdr:row>
      <xdr:rowOff>0</xdr:rowOff>
    </xdr:from>
    <xdr:ext cx="1921468" cy="195685"/>
    <xdr:sp macro="" textlink="">
      <xdr:nvSpPr>
        <xdr:cNvPr id="520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B069B3D3-F220-4F45-90A9-3BBB64A1991D}"/>
            </a:ext>
          </a:extLst>
        </xdr:cNvPr>
        <xdr:cNvSpPr/>
      </xdr:nvSpPr>
      <xdr:spPr bwMode="auto">
        <a:xfrm>
          <a:off x="5964621" y="22708914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421</xdr:row>
      <xdr:rowOff>0</xdr:rowOff>
    </xdr:from>
    <xdr:ext cx="2476500" cy="199970"/>
    <xdr:sp macro="" textlink="">
      <xdr:nvSpPr>
        <xdr:cNvPr id="52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FD1D38E-D69A-409E-887B-2C50DCE51AC7}"/>
            </a:ext>
          </a:extLst>
        </xdr:cNvPr>
        <xdr:cNvSpPr/>
      </xdr:nvSpPr>
      <xdr:spPr bwMode="auto">
        <a:xfrm>
          <a:off x="3796862" y="2270891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421</xdr:row>
      <xdr:rowOff>0</xdr:rowOff>
    </xdr:from>
    <xdr:ext cx="2529840" cy="195685"/>
    <xdr:sp macro="" textlink="">
      <xdr:nvSpPr>
        <xdr:cNvPr id="52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3484DEBF-CBC2-4D19-ADAD-3F5A033BA753}"/>
            </a:ext>
          </a:extLst>
        </xdr:cNvPr>
        <xdr:cNvSpPr/>
      </xdr:nvSpPr>
      <xdr:spPr bwMode="auto">
        <a:xfrm>
          <a:off x="5438118" y="2270891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421</xdr:row>
      <xdr:rowOff>0</xdr:rowOff>
    </xdr:from>
    <xdr:ext cx="2529840" cy="195685"/>
    <xdr:sp macro="" textlink="">
      <xdr:nvSpPr>
        <xdr:cNvPr id="52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A01FE887-9C41-4D90-817C-E43745F6128C}"/>
            </a:ext>
          </a:extLst>
        </xdr:cNvPr>
        <xdr:cNvSpPr/>
      </xdr:nvSpPr>
      <xdr:spPr bwMode="auto">
        <a:xfrm>
          <a:off x="5124122" y="2270891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421</xdr:row>
      <xdr:rowOff>0</xdr:rowOff>
    </xdr:from>
    <xdr:ext cx="2529840" cy="195685"/>
    <xdr:sp macro="" textlink="">
      <xdr:nvSpPr>
        <xdr:cNvPr id="52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BB63F654-3EE0-4EE5-AD2F-8ED7EA90CE83}"/>
            </a:ext>
          </a:extLst>
        </xdr:cNvPr>
        <xdr:cNvSpPr/>
      </xdr:nvSpPr>
      <xdr:spPr bwMode="auto">
        <a:xfrm>
          <a:off x="5438118" y="2270891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421</xdr:row>
      <xdr:rowOff>0</xdr:rowOff>
    </xdr:from>
    <xdr:ext cx="2529840" cy="195685"/>
    <xdr:sp macro="" textlink="">
      <xdr:nvSpPr>
        <xdr:cNvPr id="52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D85E81F9-BC81-4C6D-84F5-BF4825F323B6}"/>
            </a:ext>
          </a:extLst>
        </xdr:cNvPr>
        <xdr:cNvSpPr/>
      </xdr:nvSpPr>
      <xdr:spPr bwMode="auto">
        <a:xfrm>
          <a:off x="5124122" y="2270891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2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785B3B8-A498-49B0-90CD-F67A9C4C7492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2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D1FD4994-B1C2-40F9-858C-C827AA37C504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2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E3FDDCF5-2F4F-4E5A-8FCC-FC0647625DC1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2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FAFC0558-1369-4E52-914D-108687253677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1FBFCD8-E0D9-456B-BE87-6B3B6322F8EE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1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78DE42F-84DF-4CE3-B82F-1D3C52214012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2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3089143E-70CE-47F0-ACE7-4D86CED5792C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DF16680-FC8D-42C7-BC79-8C10C21326FF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4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19471F7B-C313-4857-8EAE-BA76FF9F3AF2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5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576A8610-EE9B-4AAA-A581-6D2209DBEE29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6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6E55C3A4-88EF-4408-B819-82CB89C04D81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7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1461125-5DB5-46E1-9427-55C0740512B4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8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96FFC27A-C33B-46D9-99C2-5FD237FF6415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39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ADAEEE5-C3F5-410A-A46A-20D5D752DEE2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4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8BC298D0-0B1C-4076-A690-A2E159638945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414</xdr:row>
      <xdr:rowOff>0</xdr:rowOff>
    </xdr:from>
    <xdr:ext cx="2529840" cy="195685"/>
    <xdr:sp macro="" textlink="">
      <xdr:nvSpPr>
        <xdr:cNvPr id="54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454DF2E-2FA1-441C-98E4-8A764E8B9074}"/>
            </a:ext>
          </a:extLst>
        </xdr:cNvPr>
        <xdr:cNvSpPr/>
      </xdr:nvSpPr>
      <xdr:spPr bwMode="auto">
        <a:xfrm>
          <a:off x="5438118" y="41141431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414</xdr:row>
      <xdr:rowOff>0</xdr:rowOff>
    </xdr:from>
    <xdr:ext cx="1921468" cy="195685"/>
    <xdr:sp macro="" textlink="">
      <xdr:nvSpPr>
        <xdr:cNvPr id="542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162D96A6-F2EB-4D6B-BA6F-61111A735AF2}"/>
            </a:ext>
          </a:extLst>
        </xdr:cNvPr>
        <xdr:cNvSpPr/>
      </xdr:nvSpPr>
      <xdr:spPr bwMode="auto">
        <a:xfrm>
          <a:off x="5964621" y="41141431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414</xdr:row>
      <xdr:rowOff>0</xdr:rowOff>
    </xdr:from>
    <xdr:ext cx="2476500" cy="199970"/>
    <xdr:sp macro="" textlink="">
      <xdr:nvSpPr>
        <xdr:cNvPr id="543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A90DD985-8123-4408-A366-9637909862C0}"/>
            </a:ext>
          </a:extLst>
        </xdr:cNvPr>
        <xdr:cNvSpPr/>
      </xdr:nvSpPr>
      <xdr:spPr bwMode="auto">
        <a:xfrm>
          <a:off x="3796862" y="41141431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414</xdr:row>
      <xdr:rowOff>0</xdr:rowOff>
    </xdr:from>
    <xdr:ext cx="2529840" cy="195685"/>
    <xdr:sp macro="" textlink="">
      <xdr:nvSpPr>
        <xdr:cNvPr id="54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C2A3664-D824-4B79-A44E-B75B0FE5F18D}"/>
            </a:ext>
          </a:extLst>
        </xdr:cNvPr>
        <xdr:cNvSpPr/>
      </xdr:nvSpPr>
      <xdr:spPr bwMode="auto">
        <a:xfrm>
          <a:off x="5438118" y="41141431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414</xdr:row>
      <xdr:rowOff>0</xdr:rowOff>
    </xdr:from>
    <xdr:ext cx="2529840" cy="195685"/>
    <xdr:sp macro="" textlink="">
      <xdr:nvSpPr>
        <xdr:cNvPr id="545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67CD2EF-16D6-478E-9D1C-AFB653A855FD}"/>
            </a:ext>
          </a:extLst>
        </xdr:cNvPr>
        <xdr:cNvSpPr/>
      </xdr:nvSpPr>
      <xdr:spPr bwMode="auto">
        <a:xfrm>
          <a:off x="5124122" y="41141431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414</xdr:row>
      <xdr:rowOff>0</xdr:rowOff>
    </xdr:from>
    <xdr:ext cx="2529840" cy="195685"/>
    <xdr:sp macro="" textlink="">
      <xdr:nvSpPr>
        <xdr:cNvPr id="546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EF0707B7-5A19-47FF-BAEB-F1A9CD2849A4}"/>
            </a:ext>
          </a:extLst>
        </xdr:cNvPr>
        <xdr:cNvSpPr/>
      </xdr:nvSpPr>
      <xdr:spPr bwMode="auto">
        <a:xfrm>
          <a:off x="5438118" y="41141431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414</xdr:row>
      <xdr:rowOff>0</xdr:rowOff>
    </xdr:from>
    <xdr:ext cx="2529840" cy="195685"/>
    <xdr:sp macro="" textlink="">
      <xdr:nvSpPr>
        <xdr:cNvPr id="547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233EB0F3-5736-4E83-9715-0686513BAA8F}"/>
            </a:ext>
          </a:extLst>
        </xdr:cNvPr>
        <xdr:cNvSpPr/>
      </xdr:nvSpPr>
      <xdr:spPr bwMode="auto">
        <a:xfrm>
          <a:off x="5124122" y="41141431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416</xdr:row>
      <xdr:rowOff>0</xdr:rowOff>
    </xdr:from>
    <xdr:ext cx="2529840" cy="195685"/>
    <xdr:sp macro="" textlink="">
      <xdr:nvSpPr>
        <xdr:cNvPr id="548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644B3CE-057E-472D-B76E-B244BD5DADCC}"/>
            </a:ext>
          </a:extLst>
        </xdr:cNvPr>
        <xdr:cNvSpPr/>
      </xdr:nvSpPr>
      <xdr:spPr bwMode="auto">
        <a:xfrm>
          <a:off x="5438118" y="5598072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416</xdr:row>
      <xdr:rowOff>0</xdr:rowOff>
    </xdr:from>
    <xdr:ext cx="1921468" cy="195685"/>
    <xdr:sp macro="" textlink="">
      <xdr:nvSpPr>
        <xdr:cNvPr id="549" name="Drop Down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AF97712D-B382-4221-914D-DF215881E4F5}"/>
            </a:ext>
          </a:extLst>
        </xdr:cNvPr>
        <xdr:cNvSpPr/>
      </xdr:nvSpPr>
      <xdr:spPr bwMode="auto">
        <a:xfrm>
          <a:off x="5964621" y="55980724"/>
          <a:ext cx="1921468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381000</xdr:colOff>
      <xdr:row>416</xdr:row>
      <xdr:rowOff>0</xdr:rowOff>
    </xdr:from>
    <xdr:ext cx="2476500" cy="199970"/>
    <xdr:sp macro="" textlink="">
      <xdr:nvSpPr>
        <xdr:cNvPr id="550" name="Drop Down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524D833-ABC7-4025-9A42-5A66AD140692}"/>
            </a:ext>
          </a:extLst>
        </xdr:cNvPr>
        <xdr:cNvSpPr/>
      </xdr:nvSpPr>
      <xdr:spPr bwMode="auto">
        <a:xfrm>
          <a:off x="3796862" y="55980724"/>
          <a:ext cx="2476500" cy="19997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416</xdr:row>
      <xdr:rowOff>0</xdr:rowOff>
    </xdr:from>
    <xdr:ext cx="2529840" cy="195685"/>
    <xdr:sp macro="" textlink="">
      <xdr:nvSpPr>
        <xdr:cNvPr id="551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55C5686-7E28-409B-BE09-667DE8F28BFB}"/>
            </a:ext>
          </a:extLst>
        </xdr:cNvPr>
        <xdr:cNvSpPr/>
      </xdr:nvSpPr>
      <xdr:spPr bwMode="auto">
        <a:xfrm>
          <a:off x="5438118" y="5598072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416</xdr:row>
      <xdr:rowOff>0</xdr:rowOff>
    </xdr:from>
    <xdr:ext cx="2529840" cy="195685"/>
    <xdr:sp macro="" textlink="">
      <xdr:nvSpPr>
        <xdr:cNvPr id="552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569C2E92-60FF-44E0-A91B-C3D93CB742D5}"/>
            </a:ext>
          </a:extLst>
        </xdr:cNvPr>
        <xdr:cNvSpPr/>
      </xdr:nvSpPr>
      <xdr:spPr bwMode="auto">
        <a:xfrm>
          <a:off x="5124122" y="5598072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312420</xdr:colOff>
      <xdr:row>416</xdr:row>
      <xdr:rowOff>0</xdr:rowOff>
    </xdr:from>
    <xdr:ext cx="2529840" cy="195685"/>
    <xdr:sp macro="" textlink="">
      <xdr:nvSpPr>
        <xdr:cNvPr id="553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B0DC384B-EAAD-4579-BB34-0C50B5714926}"/>
            </a:ext>
          </a:extLst>
        </xdr:cNvPr>
        <xdr:cNvSpPr/>
      </xdr:nvSpPr>
      <xdr:spPr bwMode="auto">
        <a:xfrm>
          <a:off x="5438118" y="5598072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312420</xdr:colOff>
      <xdr:row>416</xdr:row>
      <xdr:rowOff>0</xdr:rowOff>
    </xdr:from>
    <xdr:ext cx="2529840" cy="195685"/>
    <xdr:sp macro="" textlink="">
      <xdr:nvSpPr>
        <xdr:cNvPr id="554" name="Drop Down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6DB74642-0ECA-46FB-870D-FCEB8E3785E9}"/>
            </a:ext>
          </a:extLst>
        </xdr:cNvPr>
        <xdr:cNvSpPr/>
      </xdr:nvSpPr>
      <xdr:spPr bwMode="auto">
        <a:xfrm>
          <a:off x="5124122" y="55980724"/>
          <a:ext cx="2529840" cy="1956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27</xdr:col>
      <xdr:colOff>233082</xdr:colOff>
      <xdr:row>508</xdr:row>
      <xdr:rowOff>71718</xdr:rowOff>
    </xdr:from>
    <xdr:to>
      <xdr:col>27</xdr:col>
      <xdr:colOff>1685364</xdr:colOff>
      <xdr:row>510</xdr:row>
      <xdr:rowOff>71717</xdr:rowOff>
    </xdr:to>
    <xdr:cxnSp macro="">
      <xdr:nvCxnSpPr>
        <xdr:cNvPr id="556" name="Rechte verbindingslijn met pijl 555">
          <a:extLst>
            <a:ext uri="{FF2B5EF4-FFF2-40B4-BE49-F238E27FC236}">
              <a16:creationId xmlns:a16="http://schemas.microsoft.com/office/drawing/2014/main" id="{D7407C45-B7CB-F00A-A1E4-1F5A9117494A}"/>
            </a:ext>
          </a:extLst>
        </xdr:cNvPr>
        <xdr:cNvCxnSpPr/>
      </xdr:nvCxnSpPr>
      <xdr:spPr>
        <a:xfrm>
          <a:off x="13384306" y="81937412"/>
          <a:ext cx="1452282" cy="322729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499895</xdr:colOff>
      <xdr:row>1</xdr:row>
      <xdr:rowOff>30480</xdr:rowOff>
    </xdr:from>
    <xdr:ext cx="2514693" cy="0"/>
    <xdr:pic>
      <xdr:nvPicPr>
        <xdr:cNvPr id="2" name="Picture 1" hidden="1">
          <a:extLst>
            <a:ext uri="{FF2B5EF4-FFF2-40B4-BE49-F238E27FC236}">
              <a16:creationId xmlns:a16="http://schemas.microsoft.com/office/drawing/2014/main" id="{ADF9A92C-A485-45CD-80C4-155DE6ECD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84795" y="227330"/>
          <a:ext cx="2514693" cy="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veld, M. (Martin)" refreshedDate="45779.518823148152" createdVersion="8" refreshedVersion="8" minRefreshableVersion="3" recordCount="562" xr:uid="{F65EBDDE-4B02-497A-A640-AC18811E1842}">
  <cacheSource type="worksheet">
    <worksheetSource ref="D1:D563" sheet="Tabellen"/>
  </cacheSource>
  <cacheFields count="1">
    <cacheField name="Plaats " numFmtId="0">
      <sharedItems containsBlank="1" count="542">
        <s v="Maak keuze"/>
        <s v="Aalsum"/>
        <s v="Achterdiep"/>
        <s v="Achter-Thesinge"/>
        <s v="Adorp"/>
        <s v="Aduard"/>
        <s v="Aduarderzijl"/>
        <s v="Agodorp"/>
        <s v="Alinghuizen"/>
        <s v="Allersma"/>
        <s v="Alteveer (ged)"/>
        <s v="Amsweer"/>
        <s v="Appingedam"/>
        <s v="Arwerd"/>
        <s v="Baamsum"/>
        <s v="Baflo"/>
        <s v="Balmahuizen"/>
        <s v="Bareveld (ged)"/>
        <s v="Barlage"/>
        <s v="Barnflair"/>
        <s v="Bedum"/>
        <s v="Beersterhoogen"/>
        <m/>
        <s v="Beerta"/>
        <s v="Bellingwolde"/>
        <s v="Beneden Veensloot"/>
        <s v="Beswerd"/>
        <s v="Bethlehem"/>
        <s v="Bierum"/>
        <s v="Biessum"/>
        <s v="Bikkershorn"/>
        <s v="Blauw"/>
        <s v="Blekslage"/>
        <s v="Blijham"/>
        <s v="Blokum"/>
        <s v="Boerakker (ged)"/>
        <s v="Boerenstreek"/>
        <s v="Bolshuizen"/>
        <s v="Booneschans"/>
        <s v="Borgercompagnie (ged)"/>
        <s v="Borgertange"/>
        <s v="Borgerveld"/>
        <s v="Borgsweer"/>
        <s v="Borgweg"/>
        <s v="Bourtange"/>
        <s v="Boven Pekela"/>
        <s v="Boven Veensloot"/>
        <s v="Bovenrijge"/>
        <s v="Bovenstreek"/>
        <s v="Braamberg"/>
        <s v="Breede"/>
        <s v="Brillerij"/>
        <s v="Briltil"/>
        <s v="Broek"/>
        <s v="Bronsveen"/>
        <s v="Burgemeester Beinsdorp"/>
        <s v="Ceresdorp"/>
        <s v="Dallingeweer"/>
        <s v="De Bruil"/>
        <s v="De Bult"/>
        <s v="De Har"/>
        <s v="De Haspel"/>
        <s v="De Holm"/>
        <s v="De Houw"/>
        <s v="De Hunze"/>
        <s v="De Jammer"/>
        <s v="De Jouwer"/>
        <s v="De Knijp"/>
        <s v="De Lethe"/>
        <s v="De Maten"/>
        <s v="De Paauwen"/>
        <s v="De Poffert"/>
        <s v="De Ruigewaard"/>
        <s v="De Snipperij"/>
        <s v="De Streek"/>
        <s v="De Wilp"/>
        <s v="Dekkershuizen"/>
        <s v="Delfzijl"/>
        <s v="Den Andel"/>
        <s v="Den Ham"/>
        <s v="Den Horn"/>
        <s v="Denemarken"/>
        <s v="Diepswal"/>
        <s v="Dijkum"/>
        <s v="Doezum"/>
        <s v="Doodstil"/>
        <s v="Dorkwerd"/>
        <s v="Dorp"/>
        <s v="Douwen"/>
        <s v="Drieborg"/>
        <s v="Duurkenakker"/>
        <s v="Dwarsdiep"/>
        <s v="Eekeburen"/>
        <s v="Eekwerd"/>
        <s v="Eekwerderdraai"/>
        <s v="Eelderwolde (ged)"/>
        <s v="Eenrum"/>
        <s v="Eenum"/>
        <s v="Eexta"/>
        <s v="Ekamp (ged)"/>
        <s v="Electra"/>
        <s v="Elens"/>
        <s v="Ellerhuizen"/>
        <s v="Ellersinghuizen"/>
        <s v="Engelbert"/>
        <s v="Englum"/>
        <s v="Enumatil (ged)"/>
        <s v="Enzelens"/>
        <s v="Eppenhuizen"/>
        <s v="Essen"/>
        <s v="Euvelgunne"/>
        <s v="Ewer"/>
        <s v="Ezinge"/>
        <s v="Faan"/>
        <s v="Farmsum"/>
        <s v="Feerwerd"/>
        <s v="Felland"/>
        <s v="Fiemel"/>
        <s v="Finsterwolde"/>
        <s v="Finsterwolderhamrik"/>
        <s v="Foxham"/>
        <s v="Foxhol"/>
        <s v="Foxholsterbosch"/>
        <s v="Fraamklap"/>
        <s v="Fransum"/>
        <s v="Froombosch"/>
        <s v="Frytum"/>
        <s v="Gaarkeuken"/>
        <s v="Gaarland"/>
        <s v="Ganzedijk"/>
        <s v="Garmerwolde"/>
        <s v="Garnwerd"/>
        <s v="Garrelsweer"/>
        <s v="Garreweer"/>
        <s v="Garsthuizen"/>
        <s v="Geefsweer"/>
        <s v="Glimmen"/>
        <s v="Godlinze"/>
        <s v="Goldhoorn"/>
        <s v="Grijpskerk"/>
        <s v="Grijssloot"/>
        <s v="Groningen"/>
        <s v="Groot Maarslag"/>
        <s v="Groot Wetsinge"/>
        <s v="Grootegast"/>
        <s v="Hanetange"/>
        <s v="Hardeweer"/>
        <s v="Haren"/>
        <s v="Harenermolen"/>
        <s v="Harkstede"/>
        <s v="Harpel"/>
        <s v="Harssens"/>
        <s v="Hasseberg"/>
        <s v="Hebrecht"/>
        <s v="Heereburen"/>
        <s v="Hefswal"/>
        <s v="Heiligerlee"/>
        <s v="Heineburen"/>
        <s v="Hekkum"/>
        <s v="Hellum"/>
        <s v="Helwerd"/>
        <s v="Hemert"/>
        <s v="Het Reidland"/>
        <s v="Heveskes"/>
        <s v="Höchte"/>
        <s v="Hoekje"/>
        <s v="Hoeksmeer"/>
        <s v="Hoetmansmeer"/>
        <s v="Höfte"/>
        <s v="Holte"/>
        <s v="Holwierde"/>
        <s v="Holwinde"/>
        <s v="Honderd"/>
        <s v="Hongerige Wolf"/>
        <s v="Hoogezand"/>
        <s v="Hoogkerk"/>
        <s v="Hoogwatum"/>
        <s v="Hooilandseweg"/>
        <s v="Hoorn"/>
        <s v="Hoornderveen"/>
        <s v="Hoornsedijk"/>
        <s v="Hornhuizen"/>
        <s v="Horsten"/>
        <s v="Houwerzijl"/>
        <s v="Huizinge"/>
        <s v="Jagerswijk"/>
        <s v="Jipsingboermussel"/>
        <s v="Jipsingboertange"/>
        <s v="Jipsinghuizen"/>
        <s v="Jonkersvaart"/>
        <s v="Jukwerd"/>
        <s v="Kaakhorn"/>
        <s v="Kalkwijk"/>
        <s v="Kantens"/>
        <s v="Katershorn"/>
        <s v="Kenwerd"/>
        <s v="Kibbelgaarn (ged)"/>
        <s v="Kiel-Windeweer"/>
        <s v="Klei"/>
        <s v="Klein Garnwerd"/>
        <s v="Klein Harkstede"/>
        <s v="Klein Wetsinge"/>
        <s v="Kleine Huisjes"/>
        <s v="Kleinemeer"/>
        <s v="Klein-Ulsda"/>
        <s v="Kloosterburen"/>
        <s v="Kolham"/>
        <s v="Kolhol"/>
        <s v="Kommerzijl"/>
        <s v="Koningsoord"/>
        <s v="Kopaf"/>
        <s v="Kopstukken"/>
        <s v="Korengarst"/>
        <s v="Korhorn"/>
        <s v="Kornhorn"/>
        <s v="Korte Akkers"/>
        <s v="Kostverloren"/>
        <s v="Koudehoek"/>
        <s v="Krassum"/>
        <s v="Krewerd"/>
        <s v="Kroddeburen"/>
        <s v="Kromme-Elleboog"/>
        <s v="Kropswolde"/>
        <s v="Kruiselwerk"/>
        <s v="Kruisweg"/>
        <s v="Kuzemer"/>
        <s v="Kuzemerbalk"/>
        <s v="Lageland"/>
        <s v="Lageweg"/>
        <s v="Lalleweer"/>
        <s v="Lammerburen"/>
        <s v="Lammerweg"/>
        <s v="Laskwerd"/>
        <s v="Laude"/>
        <s v="Lauderbeetse"/>
        <s v="Laudermarke"/>
        <s v="Lauderzwarteveen"/>
        <s v="Lauwersoog"/>
        <s v="Lauwerzijl"/>
        <s v="Leegkerk"/>
        <s v="Leek"/>
        <s v="Leemdobben"/>
        <s v="Leens"/>
        <s v="Leermens"/>
        <s v="Lellens"/>
        <s v="Lettelbert"/>
        <s v="Loppersum"/>
        <s v="Losdorp"/>
        <s v="Lucaswolde"/>
        <s v="Luddeweer"/>
        <s v="Lula"/>
        <s v="Lutjegast"/>
        <s v="Lutjeloo"/>
        <s v="Lutjerijp"/>
        <s v="Lutjewijtwerd"/>
        <s v="Lutjewolde (ged)"/>
        <s v="Lutjewolde (ged.)"/>
        <s v="Maarhuizen"/>
        <s v="Marsum"/>
        <s v="Martenshoek"/>
        <s v="Marum"/>
        <s v="Matsloot (ged)"/>
        <s v="Meeden"/>
        <s v="Meedhuizen"/>
        <s v="Meerland"/>
        <s v="Meerwijck"/>
        <s v="Mensingeweer"/>
        <s v="Merum"/>
        <s v="Middelbert"/>
        <s v="Middelstum"/>
        <s v="Midwolda"/>
        <s v="Midwolde"/>
        <s v="Modderland"/>
        <s v="Molenrij"/>
        <s v="Molenstreek"/>
        <s v="Morige"/>
        <s v="Munnekemoer"/>
        <s v="Muntendam"/>
        <s v="Mussel"/>
        <s v="Musselkanaal"/>
        <s v="Nansum"/>
        <s v="Napels"/>
        <s v="Niebert"/>
        <s v="Niehove"/>
        <s v="Niekerk"/>
        <s v="Niesoord"/>
        <s v="Nieuw-Beerta"/>
        <s v="Nieuwe Compagnie"/>
        <s v="Nieuwe Pekela"/>
        <s v="Nieuweschans"/>
        <s v="Nieuwklap"/>
        <s v="Nieuwolda"/>
        <s v="Nieuwolda-Oost"/>
        <s v="Nieuw-Scheemda"/>
        <s v="Nieuwstad"/>
        <s v="Nieuw-Statenzijl"/>
        <s v="Niezijl"/>
        <s v="Nijenklooster"/>
        <s v="Nooitgedacht"/>
        <s v="Noordbroek"/>
        <s v="Noordbroeksterhamrik"/>
        <s v="Noorddijk"/>
        <s v="Noorderburen"/>
        <s v="Noorderhoogebrug"/>
        <s v="Noorderland"/>
        <s v="Noordhorn"/>
        <s v="Noordhornerga"/>
        <s v="Noordhornertolhek"/>
        <s v="Noordlaren"/>
        <s v="Noordpolderzijl"/>
        <s v="Noordwijk"/>
        <s v="Noordwolde"/>
        <s v="Nuis"/>
        <s v="Numero Dertien"/>
        <s v="Okswerd"/>
        <s v="Oldehove"/>
        <s v="Oldekerk"/>
        <s v="Oldenklooster"/>
        <s v="Oldenzijl"/>
        <s v="Oldorp"/>
        <s v="Oling"/>
        <s v="Ommelanderwijk"/>
        <s v="Onderdendam"/>
        <s v="Onderwierum"/>
        <s v="Onnen"/>
        <s v="Onstwedde"/>
        <s v="Oomsberg"/>
        <s v="Oosteinde"/>
        <s v="Oostereinde"/>
        <s v="Oosterhoogebrug"/>
        <s v="Oosternieland"/>
        <s v="Oosterwijtwerd"/>
        <s v="Oosterzand"/>
        <s v="Oostindië"/>
        <s v="Oostum"/>
        <s v="Oostwold"/>
        <s v="Oostwolderpolder"/>
        <s v="Opende"/>
        <s v="Opmeeden"/>
        <s v="Opwierde"/>
        <s v="Oterdum (opgeheven)"/>
        <s v="Oude Pekela"/>
        <s v="Oude Roodehaan"/>
        <s v="Oude Statenzijl"/>
        <s v="Oudedijk"/>
        <s v="Oudeschans"/>
        <s v="Oudeschip"/>
        <s v="Oudezijl"/>
        <s v="Over de Dijk"/>
        <s v="Overdiep"/>
        <s v="Overschild"/>
        <s v="Pallert"/>
        <s v="Pasop"/>
        <s v="Paterswolde (ged)"/>
        <s v="Peebos"/>
        <s v="Peizerweg"/>
        <s v="Pieterburen"/>
        <s v="Pieterzijl"/>
        <s v="Poldert"/>
        <s v="Polen"/>
        <s v="Ranum"/>
        <s v="Rasquert"/>
        <s v="Rhederbrug"/>
        <s v="Rhederveld"/>
        <s v="Rijsdam"/>
        <s v="Ripperda"/>
        <s v="Robbenoort"/>
        <s v="Roelage"/>
        <s v="Roodehaan"/>
        <s v="Roodeschool"/>
        <s v="Rottum"/>
        <s v="Rottumeroog"/>
        <s v="Ruigezand"/>
        <s v="Ruischerbrug"/>
        <s v="Ruiten"/>
        <s v="Saaksum"/>
        <s v="Saaxumhuizen"/>
        <s v="Sappemeer"/>
        <s v="Sauwerd"/>
        <s v="Schaapbulten"/>
        <s v="Schaaphok"/>
        <s v="Scharmer"/>
        <s v="Scheemda"/>
        <s v="Scheemdermeer"/>
        <s v="Scheemderzwaag"/>
        <s v="Schildwolde"/>
        <s v="Schilligeham"/>
        <s v="Schotterkamp"/>
        <s v="Schouwen"/>
        <s v="Schouwerzijl"/>
        <s v="Sebaldeburen"/>
        <s v="Sellingen"/>
        <s v="Sellingerbeetse"/>
        <s v="Sellingerzwarteveen"/>
        <s v="Selwerd"/>
        <s v="Siddeburen"/>
        <s v="Sint Annen"/>
        <s v="Sint Annerhuisjes"/>
        <s v="Sint Vitusholt"/>
        <s v="Sintmaheerdt"/>
        <s v="Slaperstil"/>
        <s v="Slegge"/>
        <s v="Slochteren"/>
        <s v="Smeerling"/>
        <s v="Smidshorn"/>
        <s v="Solwerd"/>
        <s v="Spijk"/>
        <s v="Spitsbergen"/>
        <s v="Stadskanaal"/>
        <s v="Stakenborg"/>
        <s v="Startenhuizen"/>
        <s v="Stedum"/>
        <s v="Steendam"/>
        <s v="Sterenborg"/>
        <s v="Stitswerd"/>
        <s v="Stootshorn"/>
        <s v="Stork"/>
        <s v="Suttum"/>
        <s v="'t Kret"/>
        <s v="t Lage van de weg"/>
        <s v="'t Schot"/>
        <s v="'t Stort"/>
        <s v="'t Veen"/>
        <s v="'t Waar"/>
        <s v="'t Zandstervoorwerk"/>
        <s v="'t Zandt"/>
        <s v="Ten Boer"/>
        <s v="Ten Post"/>
        <s v="Ter Apel"/>
        <s v="Ter Apelkanaal"/>
        <s v="Ter Borg"/>
        <s v="Ter Haar"/>
        <s v="Ter Laan"/>
        <s v="Ter Maarsch"/>
        <s v="Ter Walslage"/>
        <s v="Ter Wisch"/>
        <s v="Ter Wupping"/>
        <s v="Termunten"/>
        <s v="Termunterzijl"/>
        <s v="Thesinge"/>
        <s v="Tinallinge"/>
        <s v="Tjabbesstreek"/>
        <s v="Tjamsweer"/>
        <s v="Tjuchem"/>
        <s v="Tolbert"/>
        <s v="Toornwerd"/>
        <s v="Topweer"/>
        <s v="Tranendal"/>
        <s v="Tripscompagnie (ged)"/>
        <s v="Tusschenloegen"/>
        <s v="Tussenklappen"/>
        <s v="Tweehuizen"/>
        <s v="Uiteinde"/>
        <s v="Uiterburen"/>
        <s v="Uithuizen"/>
        <s v="Uithuizermeeden"/>
        <s v="Uitwierde"/>
        <s v="Ulrum"/>
        <s v="Ulsda"/>
        <s v="Usquert"/>
        <s v="Valom"/>
        <s v="Veele"/>
        <s v="Veelerveen"/>
        <s v="Veendam"/>
        <s v="Veenhuizen"/>
        <s v="Veerste Veldhuis"/>
        <s v="Veldstreek"/>
        <s v="Vierburen"/>
        <s v="Vierhuizen"/>
        <s v="Vierverlaten"/>
        <s v="Visvliet"/>
        <s v="Vlagtwedde"/>
        <s v="Vledderhuizen"/>
        <s v="Vledderveen"/>
        <s v="Vosseberg"/>
        <s v="Vriescheloo"/>
        <s v="Wadwerd"/>
        <s v="Wagenborgen"/>
        <s v="Warffum"/>
        <s v="Warfhuizen"/>
        <s v="Waterhuizen"/>
        <s v="Wedde"/>
        <s v="Wedderheide"/>
        <s v="Wedderveer"/>
        <s v="Weende"/>
        <s v="Weenderveld"/>
        <s v="Wehe-den Hoorn"/>
        <s v="Weite"/>
        <s v="Weiwerd"/>
        <s v="Wessinghuizen"/>
        <s v="Wessingtange"/>
        <s v="Westeind"/>
        <s v="Westerbroek"/>
        <s v="Westerdijkshorn"/>
        <s v="Westeremden"/>
        <s v="Westeremder Voorwerk"/>
        <s v="Westerhorn"/>
        <s v="Westerklooster"/>
        <s v="Westerlee"/>
        <s v="Westernieland"/>
        <s v="Westerwijtwerd"/>
        <s v="Westerwolder-Barlage"/>
        <s v="Westerwolder-Veldhuis"/>
        <s v="Westerzand"/>
        <s v="Wierhuizen"/>
        <s v="Wierum"/>
        <s v="Wierumerschouw (ged)"/>
        <s v="Wildeplaats"/>
        <s v="Wilderhof"/>
        <s v="Wildervank"/>
        <s v="Wildervanksterdallen"/>
        <s v="Willemstad"/>
        <s v="Winneweer (ged)"/>
        <s v="Winschoten"/>
        <s v="Winschoterhoogebrug"/>
        <s v="Winsum"/>
        <s v="Wirdum"/>
        <s v="Wirdumerdraai"/>
        <s v="Wittewierum"/>
        <s v="Woldendorp"/>
        <s v="Wolfsbarge"/>
        <s v="Wollingboermarke"/>
        <s v="Wollinghuizen"/>
        <s v="Woltersum"/>
        <s v="Woudbloem"/>
        <s v="Zandberg (ged)"/>
        <s v="Zandeweer"/>
        <s v="Zandstroom"/>
        <s v="Zeerijp"/>
        <s v="Zethuis"/>
        <s v="Zevenhuizen"/>
        <s v="Zijldijk (ged)"/>
        <s v="Zomerdijk"/>
        <s v="Zoutkamp"/>
        <s v="Zuidbroek"/>
        <s v="Zuiderburen"/>
        <s v="Zuiderveen"/>
        <s v="Zuidhorn"/>
        <s v="Zuidveld"/>
        <s v="Zuidwending"/>
        <s v="Zuidwolde"/>
        <s v="Zuurdij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5"/>
  </r>
  <r>
    <x v="36"/>
  </r>
  <r>
    <x v="37"/>
  </r>
  <r>
    <x v="38"/>
  </r>
  <r>
    <x v="39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79"/>
  </r>
  <r>
    <x v="80"/>
  </r>
  <r>
    <x v="81"/>
  </r>
  <r>
    <x v="82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4"/>
  </r>
  <r>
    <x v="465"/>
  </r>
  <r>
    <x v="466"/>
  </r>
  <r>
    <x v="467"/>
  </r>
  <r>
    <x v="468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80"/>
  </r>
  <r>
    <x v="481"/>
  </r>
  <r>
    <x v="482"/>
  </r>
  <r>
    <x v="483"/>
  </r>
  <r>
    <x v="484"/>
  </r>
  <r>
    <x v="485"/>
  </r>
  <r>
    <x v="486"/>
  </r>
  <r>
    <x v="487"/>
  </r>
  <r>
    <x v="488"/>
  </r>
  <r>
    <x v="489"/>
  </r>
  <r>
    <x v="490"/>
  </r>
  <r>
    <x v="491"/>
  </r>
  <r>
    <x v="491"/>
  </r>
  <r>
    <x v="492"/>
  </r>
  <r>
    <x v="493"/>
  </r>
  <r>
    <x v="494"/>
  </r>
  <r>
    <x v="495"/>
  </r>
  <r>
    <x v="496"/>
  </r>
  <r>
    <x v="497"/>
  </r>
  <r>
    <x v="498"/>
  </r>
  <r>
    <x v="499"/>
  </r>
  <r>
    <x v="500"/>
  </r>
  <r>
    <x v="501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2"/>
  </r>
  <r>
    <x v="513"/>
  </r>
  <r>
    <x v="514"/>
  </r>
  <r>
    <x v="515"/>
  </r>
  <r>
    <x v="516"/>
  </r>
  <r>
    <x v="517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0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40"/>
  </r>
  <r>
    <x v="5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5DD5EE-9F27-4E41-998C-4255611B7EA6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multipleFieldFilters="0">
  <location ref="F16" firstHeaderRow="0" firstDataRow="0" firstDataCol="0" rowPageCount="1" colPageCount="1"/>
  <pivotFields count="1">
    <pivotField axis="axisPage" compact="0" outline="0" showAll="0">
      <items count="54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0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22"/>
        <item t="default"/>
      </items>
    </pivotField>
  </pivotFields>
  <pageFields count="1">
    <pageField fld="0" hier="-1"/>
  </pageFields>
  <formats count="9">
    <format dxfId="272">
      <pivotArea field="0" type="button" dataOnly="0" labelOnly="1" outline="0" axis="axisPage" fieldPosition="0"/>
    </format>
    <format dxfId="271">
      <pivotArea field="0" type="button" dataOnly="0" labelOnly="1" outline="0" axis="axisPage" fieldPosition="0"/>
    </format>
    <format dxfId="270">
      <pivotArea field="0" type="button" dataOnly="0" labelOnly="1" outline="0" axis="axisPage" fieldPosition="0"/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>
            <x v="0"/>
          </reference>
        </references>
      </pivotArea>
    </format>
    <format dxfId="267">
      <pivotArea field="0" type="button" dataOnly="0" labelOnly="1" outline="0" axis="axisPage" fieldPosition="0"/>
    </format>
    <format dxfId="266">
      <pivotArea dataOnly="0" labelOnly="1" outline="0" fieldPosition="0">
        <references count="1">
          <reference field="0" count="0"/>
        </references>
      </pivotArea>
    </format>
    <format dxfId="265">
      <pivotArea field="0" type="button" dataOnly="0" labelOnly="1" outline="0" axis="axisPage" fieldPosition="0"/>
    </format>
    <format dxfId="264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file:///./Lnv.intern/grp/NCG/Algemeen/O&amp;R/Ontwerp;%20Team%20Technisch/Kostendeskundigen/2.%20Kaders/M29/M29%20kostentemplate/M29%20maatregelen%20-%20Afwerkkosten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1" filterMode="1">
    <tabColor rgb="FF1F3864"/>
    <outlinePr summaryBelow="0"/>
  </sheetPr>
  <dimension ref="A1:AM567"/>
  <sheetViews>
    <sheetView showGridLines="0" tabSelected="1" zoomScaleNormal="100" workbookViewId="0">
      <selection activeCell="G12" sqref="G12"/>
    </sheetView>
  </sheetViews>
  <sheetFormatPr baseColWidth="10" defaultColWidth="9" defaultRowHeight="15.75" customHeight="1" outlineLevelRow="3"/>
  <cols>
    <col min="1" max="1" width="5.59765625" style="981" customWidth="1"/>
    <col min="2" max="2" width="5.59765625" style="7" hidden="1" customWidth="1"/>
    <col min="3" max="3" width="2.19921875" style="5" customWidth="1"/>
    <col min="4" max="4" width="2.19921875" style="191" customWidth="1"/>
    <col min="5" max="5" width="9.19921875" style="82" customWidth="1"/>
    <col min="6" max="6" width="38.3984375" style="5" customWidth="1"/>
    <col min="7" max="7" width="27.59765625" style="5" customWidth="1"/>
    <col min="8" max="8" width="0.3984375" style="5" customWidth="1"/>
    <col min="9" max="9" width="13.796875" style="5" customWidth="1"/>
    <col min="10" max="10" width="8.3984375" style="5" customWidth="1"/>
    <col min="11" max="11" width="11.19921875" style="372" customWidth="1"/>
    <col min="12" max="12" width="0.3984375" style="5" customWidth="1"/>
    <col min="13" max="13" width="9" style="16" bestFit="1" customWidth="1"/>
    <col min="14" max="14" width="8.796875" style="5" hidden="1" customWidth="1"/>
    <col min="15" max="15" width="13.796875" style="14" customWidth="1"/>
    <col min="16" max="16" width="10.796875" style="5" hidden="1" customWidth="1"/>
    <col min="17" max="17" width="2.19921875" style="5" hidden="1" customWidth="1"/>
    <col min="18" max="18" width="6.796875" style="5" hidden="1" customWidth="1"/>
    <col min="19" max="19" width="13.796875" style="14" customWidth="1"/>
    <col min="20" max="20" width="0.3984375" style="5" customWidth="1"/>
    <col min="21" max="21" width="9.19921875" style="5" customWidth="1"/>
    <col min="22" max="23" width="2.19921875" style="5" customWidth="1"/>
    <col min="24" max="24" width="4.796875" style="38" customWidth="1"/>
    <col min="25" max="25" width="14" style="984" hidden="1" customWidth="1"/>
    <col min="26" max="26" width="15.3984375" style="447" hidden="1" customWidth="1"/>
    <col min="27" max="27" width="12.19921875" style="445" hidden="1" customWidth="1"/>
    <col min="28" max="28" width="28" style="446" hidden="1" customWidth="1"/>
    <col min="29" max="29" width="39" style="452" customWidth="1"/>
    <col min="30" max="30" width="16.59765625" style="445" customWidth="1"/>
    <col min="31" max="31" width="24" style="445" customWidth="1"/>
    <col min="32" max="39" width="9" style="38"/>
    <col min="40" max="16384" width="9" style="5"/>
  </cols>
  <sheetData>
    <row r="1" spans="1:39" s="8" customFormat="1" ht="12" customHeight="1">
      <c r="A1" s="979" t="s">
        <v>53</v>
      </c>
      <c r="B1" s="348"/>
      <c r="C1" s="479" t="s">
        <v>1530</v>
      </c>
      <c r="D1" s="303"/>
      <c r="E1" s="304"/>
      <c r="F1" s="305"/>
      <c r="G1" s="306"/>
      <c r="H1" s="307"/>
      <c r="I1" s="308"/>
      <c r="J1" s="307"/>
      <c r="K1" s="309"/>
      <c r="L1" s="307"/>
      <c r="M1" s="310"/>
      <c r="N1" s="307"/>
      <c r="O1" s="311"/>
      <c r="P1" s="307"/>
      <c r="Q1" s="312"/>
      <c r="R1" s="313"/>
      <c r="S1" s="313"/>
      <c r="T1" s="313"/>
      <c r="U1" s="314"/>
      <c r="V1" s="313"/>
      <c r="W1" s="315"/>
      <c r="X1" s="161"/>
      <c r="Y1" s="985"/>
      <c r="Z1" s="444"/>
      <c r="AA1" s="445"/>
      <c r="AB1" s="446"/>
      <c r="AC1" s="445"/>
      <c r="AD1" s="445"/>
      <c r="AE1" s="445"/>
      <c r="AF1" s="38"/>
      <c r="AG1" s="38"/>
      <c r="AH1" s="38"/>
      <c r="AI1" s="38"/>
      <c r="AJ1" s="38"/>
      <c r="AK1" s="38"/>
      <c r="AL1" s="38"/>
      <c r="AM1" s="38"/>
    </row>
    <row r="2" spans="1:39" s="8" customFormat="1" ht="10.25" customHeight="1">
      <c r="A2" s="980">
        <v>1</v>
      </c>
      <c r="B2" s="7" t="s">
        <v>54</v>
      </c>
      <c r="C2" s="316"/>
      <c r="D2" s="401"/>
      <c r="E2" s="402"/>
      <c r="F2" s="67"/>
      <c r="G2" s="68"/>
      <c r="H2" s="69"/>
      <c r="I2" s="70"/>
      <c r="J2" s="69"/>
      <c r="K2" s="71"/>
      <c r="L2" s="69"/>
      <c r="M2" s="72"/>
      <c r="N2" s="69"/>
      <c r="O2" s="71"/>
      <c r="P2" s="69"/>
      <c r="Q2" s="73"/>
      <c r="R2" s="4"/>
      <c r="S2" s="4"/>
      <c r="T2" s="4"/>
      <c r="U2" s="3"/>
      <c r="V2" s="4"/>
      <c r="W2" s="317"/>
      <c r="X2" s="161"/>
      <c r="Y2" s="985"/>
      <c r="Z2" s="444"/>
      <c r="AA2" s="445"/>
      <c r="AB2" s="446"/>
      <c r="AC2" s="445"/>
      <c r="AD2" s="445"/>
      <c r="AE2" s="445"/>
      <c r="AF2" s="38"/>
      <c r="AG2" s="38"/>
      <c r="AH2" s="38"/>
      <c r="AI2" s="38"/>
      <c r="AJ2" s="38"/>
      <c r="AK2" s="38"/>
      <c r="AL2" s="38"/>
      <c r="AM2" s="38"/>
    </row>
    <row r="3" spans="1:39" s="8" customFormat="1" ht="30" customHeight="1">
      <c r="A3" s="980">
        <v>1</v>
      </c>
      <c r="B3" s="7" t="s">
        <v>54</v>
      </c>
      <c r="C3" s="318"/>
      <c r="D3" s="401"/>
      <c r="E3" s="343"/>
      <c r="F3" s="271"/>
      <c r="G3" s="389" t="str">
        <f>G29</f>
        <v>Kostentemplate_Maatregel 29_Q2-2025</v>
      </c>
      <c r="H3" s="272"/>
      <c r="I3" s="388"/>
      <c r="J3" s="349"/>
      <c r="K3" s="356"/>
      <c r="L3" s="273"/>
      <c r="M3" s="273"/>
      <c r="N3" s="272"/>
      <c r="O3" s="274"/>
      <c r="P3" s="272"/>
      <c r="Q3" s="271"/>
      <c r="R3" s="275"/>
      <c r="S3" s="276"/>
      <c r="T3" s="277"/>
      <c r="U3" s="278"/>
      <c r="V3" s="403"/>
      <c r="W3" s="317"/>
      <c r="X3" s="161"/>
      <c r="Y3" s="986"/>
      <c r="Z3" s="447"/>
      <c r="AA3" s="445"/>
      <c r="AB3" s="446"/>
      <c r="AC3" s="445"/>
      <c r="AD3" s="445"/>
      <c r="AE3" s="445"/>
      <c r="AF3" s="38"/>
      <c r="AG3" s="38"/>
      <c r="AH3" s="38"/>
      <c r="AI3" s="38"/>
      <c r="AJ3" s="38"/>
      <c r="AK3" s="38"/>
      <c r="AL3" s="38"/>
      <c r="AM3" s="38"/>
    </row>
    <row r="4" spans="1:39" s="8" customFormat="1" ht="10.25" customHeight="1">
      <c r="A4" s="980">
        <v>1</v>
      </c>
      <c r="B4" s="7" t="s">
        <v>54</v>
      </c>
      <c r="C4" s="318"/>
      <c r="D4" s="401"/>
      <c r="E4" s="404"/>
      <c r="F4" s="405"/>
      <c r="G4" s="60"/>
      <c r="H4" s="61"/>
      <c r="I4" s="62"/>
      <c r="J4" s="61"/>
      <c r="K4" s="63"/>
      <c r="L4" s="61"/>
      <c r="M4" s="64"/>
      <c r="N4" s="61"/>
      <c r="O4" s="65"/>
      <c r="P4" s="61"/>
      <c r="Q4" s="66"/>
      <c r="R4" s="406"/>
      <c r="S4" s="407"/>
      <c r="T4" s="408"/>
      <c r="U4" s="405"/>
      <c r="V4" s="403"/>
      <c r="W4" s="317"/>
      <c r="X4" s="161"/>
      <c r="Y4" s="984"/>
      <c r="Z4" s="447"/>
      <c r="AA4" s="445"/>
      <c r="AB4" s="446"/>
      <c r="AC4" s="445"/>
      <c r="AD4" s="445"/>
      <c r="AE4" s="445"/>
      <c r="AF4" s="38"/>
      <c r="AG4" s="38"/>
      <c r="AH4" s="38"/>
      <c r="AI4" s="38"/>
      <c r="AJ4" s="38"/>
      <c r="AK4" s="38"/>
      <c r="AL4" s="38"/>
      <c r="AM4" s="38"/>
    </row>
    <row r="5" spans="1:39" s="9" customFormat="1" ht="12" customHeight="1">
      <c r="A5" s="980">
        <v>1</v>
      </c>
      <c r="B5" s="7" t="s">
        <v>54</v>
      </c>
      <c r="C5" s="319"/>
      <c r="D5" s="409"/>
      <c r="E5" s="410"/>
      <c r="F5" s="411"/>
      <c r="G5" s="411"/>
      <c r="H5" s="411"/>
      <c r="I5" s="411"/>
      <c r="J5" s="411"/>
      <c r="K5" s="412"/>
      <c r="L5" s="411"/>
      <c r="M5" s="411"/>
      <c r="N5" s="411"/>
      <c r="O5" s="413"/>
      <c r="P5" s="411"/>
      <c r="Q5" s="411"/>
      <c r="R5" s="411"/>
      <c r="S5" s="411"/>
      <c r="T5" s="411"/>
      <c r="U5" s="411"/>
      <c r="V5" s="411"/>
      <c r="W5" s="320"/>
      <c r="X5" s="161"/>
      <c r="Y5" s="987"/>
      <c r="Z5" s="447"/>
      <c r="AA5" s="448"/>
      <c r="AB5" s="447"/>
      <c r="AC5" s="449"/>
      <c r="AD5" s="448"/>
      <c r="AE5" s="448"/>
      <c r="AF5" s="83"/>
      <c r="AG5" s="83"/>
      <c r="AH5" s="83"/>
      <c r="AI5" s="83"/>
      <c r="AJ5" s="83"/>
      <c r="AK5" s="83"/>
      <c r="AL5" s="83"/>
      <c r="AM5" s="83"/>
    </row>
    <row r="6" spans="1:39" ht="10.25" customHeight="1">
      <c r="A6" s="980">
        <v>1</v>
      </c>
      <c r="B6" s="7" t="s">
        <v>54</v>
      </c>
      <c r="C6" s="321"/>
      <c r="D6" s="188"/>
      <c r="E6" s="192"/>
      <c r="F6" s="74"/>
      <c r="G6" s="74"/>
      <c r="H6" s="74"/>
      <c r="I6" s="74"/>
      <c r="J6" s="74"/>
      <c r="K6" s="357"/>
      <c r="L6" s="74"/>
      <c r="M6" s="74"/>
      <c r="N6" s="74"/>
      <c r="O6" s="75"/>
      <c r="P6" s="74"/>
      <c r="Q6" s="74"/>
      <c r="R6" s="74"/>
      <c r="S6" s="74"/>
      <c r="T6" s="74"/>
      <c r="U6" s="74"/>
      <c r="V6" s="74"/>
      <c r="W6" s="322"/>
      <c r="X6" s="161"/>
      <c r="AA6" s="447"/>
      <c r="AB6" s="450"/>
      <c r="AC6" s="449"/>
      <c r="AD6" s="448"/>
    </row>
    <row r="7" spans="1:39" ht="15.75" customHeight="1">
      <c r="A7" s="980">
        <v>1</v>
      </c>
      <c r="B7" s="7" t="s">
        <v>54</v>
      </c>
      <c r="C7" s="321"/>
      <c r="D7" s="188"/>
      <c r="E7" s="235"/>
      <c r="F7" s="251"/>
      <c r="G7" s="251"/>
      <c r="H7" s="251"/>
      <c r="I7" s="251"/>
      <c r="J7" s="252"/>
      <c r="K7" s="253"/>
      <c r="L7" s="252"/>
      <c r="M7" s="264"/>
      <c r="N7" s="252"/>
      <c r="O7" s="254"/>
      <c r="P7" s="252"/>
      <c r="Q7" s="255"/>
      <c r="R7" s="252"/>
      <c r="S7" s="254"/>
      <c r="T7" s="252"/>
      <c r="U7" s="265"/>
      <c r="V7" s="76"/>
      <c r="W7" s="322"/>
      <c r="X7" s="161"/>
      <c r="AA7" s="451"/>
      <c r="AB7" s="452"/>
      <c r="AC7" s="449"/>
      <c r="AD7" s="448"/>
    </row>
    <row r="8" spans="1:39" s="2" customFormat="1" ht="10.25" customHeight="1">
      <c r="A8" s="980">
        <v>1</v>
      </c>
      <c r="B8" s="7" t="s">
        <v>54</v>
      </c>
      <c r="C8" s="321"/>
      <c r="D8" s="188"/>
      <c r="E8" s="266"/>
      <c r="F8" s="414"/>
      <c r="G8" s="415"/>
      <c r="H8" s="415"/>
      <c r="I8" s="347"/>
      <c r="J8" s="44"/>
      <c r="K8" s="358"/>
      <c r="L8" s="44"/>
      <c r="M8" s="416"/>
      <c r="N8" s="45"/>
      <c r="O8" s="46"/>
      <c r="P8" s="45"/>
      <c r="Q8" s="45"/>
      <c r="R8" s="45"/>
      <c r="S8" s="45"/>
      <c r="T8" s="45"/>
      <c r="U8" s="267"/>
      <c r="V8" s="76"/>
      <c r="W8" s="322"/>
      <c r="X8" s="161"/>
      <c r="Y8" s="988"/>
      <c r="Z8" s="447"/>
      <c r="AA8" s="447"/>
      <c r="AB8" s="450"/>
      <c r="AC8" s="449"/>
      <c r="AD8" s="448"/>
      <c r="AE8" s="445"/>
      <c r="AF8" s="84"/>
      <c r="AG8" s="84"/>
      <c r="AH8" s="84"/>
      <c r="AI8" s="84"/>
      <c r="AJ8" s="84"/>
      <c r="AK8" s="84"/>
      <c r="AL8" s="84"/>
      <c r="AM8" s="84"/>
    </row>
    <row r="9" spans="1:39" s="2" customFormat="1" ht="15.75" customHeight="1">
      <c r="A9" s="980">
        <v>1</v>
      </c>
      <c r="B9" s="7" t="s">
        <v>54</v>
      </c>
      <c r="C9" s="321"/>
      <c r="D9" s="188"/>
      <c r="E9" s="346" t="str">
        <f>IF($G$9="Maak keuze","1"," ")</f>
        <v xml:space="preserve"> </v>
      </c>
      <c r="F9" s="417" t="s">
        <v>56</v>
      </c>
      <c r="G9" s="697" t="s">
        <v>929</v>
      </c>
      <c r="H9" s="418"/>
      <c r="I9" s="345"/>
      <c r="J9" s="419"/>
      <c r="K9" s="1056" t="e" vm="1">
        <v>#VALUE!</v>
      </c>
      <c r="L9" s="1056"/>
      <c r="M9" s="1056"/>
      <c r="N9" s="1056"/>
      <c r="O9" s="1056"/>
      <c r="P9" s="1056"/>
      <c r="Q9" s="1056"/>
      <c r="R9" s="1056"/>
      <c r="S9" s="1056"/>
      <c r="U9" s="267"/>
      <c r="V9" s="76"/>
      <c r="W9" s="322"/>
      <c r="X9" s="161"/>
      <c r="Y9" s="984"/>
      <c r="Z9" s="447"/>
      <c r="AA9" s="447"/>
      <c r="AB9" s="453"/>
      <c r="AC9" s="454"/>
      <c r="AD9" s="455"/>
      <c r="AE9" s="454"/>
      <c r="AF9" s="84"/>
      <c r="AG9" s="84"/>
      <c r="AH9" s="84"/>
      <c r="AI9" s="84"/>
      <c r="AJ9" s="84"/>
      <c r="AK9" s="84"/>
      <c r="AL9" s="84"/>
      <c r="AM9" s="84"/>
    </row>
    <row r="10" spans="1:39" s="2" customFormat="1" ht="15.75" customHeight="1">
      <c r="A10" s="980">
        <v>1</v>
      </c>
      <c r="B10" s="7" t="s">
        <v>54</v>
      </c>
      <c r="C10" s="321"/>
      <c r="D10" s="188"/>
      <c r="E10" s="266"/>
      <c r="F10" s="421"/>
      <c r="G10" s="422"/>
      <c r="H10" s="415"/>
      <c r="J10" s="44"/>
      <c r="K10" s="1056"/>
      <c r="L10" s="1056"/>
      <c r="M10" s="1056"/>
      <c r="N10" s="1056"/>
      <c r="O10" s="1056"/>
      <c r="P10" s="1056"/>
      <c r="Q10" s="1056"/>
      <c r="R10" s="1056"/>
      <c r="S10" s="1056"/>
      <c r="U10" s="267"/>
      <c r="V10" s="76"/>
      <c r="W10" s="322"/>
      <c r="X10" s="161"/>
      <c r="Y10" s="984"/>
      <c r="Z10" s="447"/>
      <c r="AA10" s="447"/>
      <c r="AB10" s="456"/>
      <c r="AC10" s="452"/>
      <c r="AD10" s="452"/>
      <c r="AE10" s="452"/>
      <c r="AF10" s="84"/>
      <c r="AG10" s="84"/>
      <c r="AH10" s="84"/>
      <c r="AI10" s="84"/>
      <c r="AJ10" s="84"/>
      <c r="AK10" s="84"/>
      <c r="AL10" s="84"/>
      <c r="AM10" s="84"/>
    </row>
    <row r="11" spans="1:39" s="2" customFormat="1" ht="15.75" customHeight="1">
      <c r="A11" s="980">
        <v>1</v>
      </c>
      <c r="B11" s="7" t="s">
        <v>54</v>
      </c>
      <c r="C11" s="321"/>
      <c r="D11" s="188"/>
      <c r="E11" s="266"/>
      <c r="F11" s="48"/>
      <c r="G11" s="422"/>
      <c r="H11" s="415"/>
      <c r="I11" s="43"/>
      <c r="J11" s="418"/>
      <c r="K11" s="1056"/>
      <c r="L11" s="1056"/>
      <c r="M11" s="1056"/>
      <c r="N11" s="1056"/>
      <c r="O11" s="1056"/>
      <c r="P11" s="1056"/>
      <c r="Q11" s="1056"/>
      <c r="R11" s="1056"/>
      <c r="S11" s="1056"/>
      <c r="T11" s="418"/>
      <c r="U11" s="267"/>
      <c r="V11" s="76"/>
      <c r="W11" s="322"/>
      <c r="X11" s="161"/>
      <c r="Y11" s="984"/>
      <c r="Z11" s="447"/>
      <c r="AA11" s="447"/>
      <c r="AB11" s="456"/>
      <c r="AC11" s="452"/>
      <c r="AD11" s="452"/>
      <c r="AE11" s="452"/>
      <c r="AF11" s="84"/>
      <c r="AG11" s="84"/>
      <c r="AH11" s="84"/>
      <c r="AI11" s="84"/>
      <c r="AJ11" s="84"/>
      <c r="AK11" s="84"/>
      <c r="AL11" s="84"/>
      <c r="AM11" s="84"/>
    </row>
    <row r="12" spans="1:39" s="2" customFormat="1" ht="15.75" customHeight="1">
      <c r="A12" s="980">
        <v>1</v>
      </c>
      <c r="B12" s="7" t="s">
        <v>54</v>
      </c>
      <c r="C12" s="321"/>
      <c r="D12" s="188"/>
      <c r="E12" s="266"/>
      <c r="F12" s="206" t="s">
        <v>57</v>
      </c>
      <c r="G12" s="698"/>
      <c r="H12" s="418"/>
      <c r="I12" s="49"/>
      <c r="K12" s="1056"/>
      <c r="L12" s="1056"/>
      <c r="M12" s="1056"/>
      <c r="N12" s="1056"/>
      <c r="O12" s="1056"/>
      <c r="P12" s="1056"/>
      <c r="Q12" s="1056"/>
      <c r="R12" s="1056"/>
      <c r="S12" s="1056"/>
      <c r="T12" s="47"/>
      <c r="U12" s="267"/>
      <c r="V12" s="76"/>
      <c r="W12" s="322"/>
      <c r="X12" s="161"/>
      <c r="Y12" s="984"/>
      <c r="Z12" s="447"/>
      <c r="AA12" s="447"/>
      <c r="AB12" s="456"/>
      <c r="AC12" s="452"/>
      <c r="AD12" s="452"/>
      <c r="AE12" s="452"/>
      <c r="AF12" s="84"/>
      <c r="AG12" s="84"/>
      <c r="AH12" s="84"/>
      <c r="AI12" s="84"/>
      <c r="AJ12" s="84"/>
      <c r="AK12" s="84"/>
      <c r="AL12" s="84"/>
      <c r="AM12" s="84"/>
    </row>
    <row r="13" spans="1:39" s="2" customFormat="1" ht="15.75" customHeight="1">
      <c r="A13" s="980">
        <v>1</v>
      </c>
      <c r="B13" s="7" t="s">
        <v>54</v>
      </c>
      <c r="C13" s="321"/>
      <c r="D13" s="188"/>
      <c r="E13" s="266"/>
      <c r="F13" s="206" t="s">
        <v>58</v>
      </c>
      <c r="G13" s="698"/>
      <c r="H13" s="418"/>
      <c r="I13" s="49"/>
      <c r="K13" s="420"/>
      <c r="O13" s="423"/>
      <c r="T13" s="47"/>
      <c r="U13" s="267"/>
      <c r="V13" s="76"/>
      <c r="W13" s="322"/>
      <c r="X13" s="161"/>
      <c r="Y13" s="984"/>
      <c r="Z13" s="447"/>
      <c r="AA13" s="447"/>
      <c r="AB13" s="456"/>
      <c r="AC13" s="452"/>
      <c r="AD13" s="452"/>
      <c r="AE13" s="452"/>
      <c r="AF13" s="84"/>
      <c r="AG13" s="84"/>
      <c r="AH13" s="84"/>
      <c r="AI13" s="84"/>
      <c r="AJ13" s="84"/>
      <c r="AK13" s="84"/>
      <c r="AL13" s="84"/>
      <c r="AM13" s="84"/>
    </row>
    <row r="14" spans="1:39" s="20" customFormat="1" ht="17">
      <c r="A14" s="980">
        <v>1</v>
      </c>
      <c r="B14" s="7" t="s">
        <v>54</v>
      </c>
      <c r="C14" s="323"/>
      <c r="D14" s="189"/>
      <c r="E14" s="268"/>
      <c r="F14" s="206" t="s">
        <v>59</v>
      </c>
      <c r="G14" s="699" t="s">
        <v>60</v>
      </c>
      <c r="H14" s="418"/>
      <c r="K14" s="424"/>
      <c r="O14" s="423"/>
      <c r="P14" s="2"/>
      <c r="Q14" s="2"/>
      <c r="R14" s="2"/>
      <c r="S14" s="2"/>
      <c r="T14" s="47"/>
      <c r="U14" s="267"/>
      <c r="V14" s="115"/>
      <c r="W14" s="324"/>
      <c r="X14" s="161"/>
      <c r="Y14" s="984"/>
      <c r="Z14" s="447"/>
      <c r="AA14" s="457"/>
      <c r="AB14" s="456"/>
      <c r="AC14" s="452"/>
      <c r="AD14" s="452"/>
      <c r="AE14" s="452"/>
      <c r="AF14" s="116"/>
      <c r="AG14" s="116"/>
      <c r="AH14" s="116"/>
      <c r="AI14" s="116"/>
      <c r="AJ14" s="116"/>
      <c r="AK14" s="116"/>
      <c r="AL14" s="116"/>
      <c r="AM14" s="116"/>
    </row>
    <row r="15" spans="1:39" s="2" customFormat="1" ht="15.75" customHeight="1">
      <c r="A15" s="980">
        <f>IF(G15=0,0,1)</f>
        <v>1</v>
      </c>
      <c r="B15" s="7" t="s">
        <v>54</v>
      </c>
      <c r="C15" s="321"/>
      <c r="D15" s="188"/>
      <c r="E15" s="266"/>
      <c r="F15" s="206" t="s">
        <v>61</v>
      </c>
      <c r="G15" s="209" t="str">
        <f>IFERROR(IF(G14&gt;0,VLOOKUP(G14,Tabellen!D2:E563,2,),""),"")</f>
        <v/>
      </c>
      <c r="H15" s="418"/>
      <c r="I15" s="1"/>
      <c r="J15" s="20"/>
      <c r="K15" s="997"/>
      <c r="L15" s="20"/>
      <c r="M15" s="20"/>
      <c r="N15" s="20"/>
      <c r="O15" s="423"/>
      <c r="T15" s="47"/>
      <c r="U15" s="267"/>
      <c r="V15" s="76"/>
      <c r="W15" s="322"/>
      <c r="X15" s="161"/>
      <c r="Y15" s="984"/>
      <c r="Z15" s="447"/>
      <c r="AA15" s="447"/>
      <c r="AB15" s="456"/>
      <c r="AC15" s="452"/>
      <c r="AD15" s="452"/>
      <c r="AE15" s="452"/>
      <c r="AF15" s="84"/>
      <c r="AG15" s="84"/>
      <c r="AH15" s="84"/>
      <c r="AI15" s="84"/>
      <c r="AJ15" s="84"/>
      <c r="AK15" s="84"/>
      <c r="AL15" s="84"/>
      <c r="AM15" s="84"/>
    </row>
    <row r="16" spans="1:39" s="2" customFormat="1" ht="15.75" customHeight="1" outlineLevel="1">
      <c r="A16" s="980">
        <v>1</v>
      </c>
      <c r="B16" s="7" t="s">
        <v>54</v>
      </c>
      <c r="C16" s="321"/>
      <c r="D16" s="187"/>
      <c r="E16" s="266"/>
      <c r="F16" s="208" t="s">
        <v>62</v>
      </c>
      <c r="G16" s="700">
        <v>0</v>
      </c>
      <c r="H16" s="1"/>
      <c r="J16" s="20"/>
      <c r="K16" s="997"/>
      <c r="L16" s="20"/>
      <c r="M16" s="20"/>
      <c r="N16" s="20"/>
      <c r="O16" s="423"/>
      <c r="T16" s="47"/>
      <c r="U16" s="267"/>
      <c r="V16" s="76"/>
      <c r="W16" s="322"/>
      <c r="X16" s="161"/>
      <c r="Y16" s="984"/>
      <c r="Z16" s="447"/>
      <c r="AA16" s="447"/>
      <c r="AB16" s="456"/>
      <c r="AC16" s="452"/>
      <c r="AD16" s="452"/>
      <c r="AE16" s="452"/>
      <c r="AF16" s="84"/>
      <c r="AG16" s="84"/>
      <c r="AH16" s="84"/>
      <c r="AI16" s="84"/>
      <c r="AJ16" s="84"/>
      <c r="AK16" s="84"/>
      <c r="AL16" s="84"/>
      <c r="AM16" s="84"/>
    </row>
    <row r="17" spans="1:31" s="2" customFormat="1" ht="15.75" customHeight="1" outlineLevel="1">
      <c r="A17" s="980">
        <v>1</v>
      </c>
      <c r="B17" s="7" t="s">
        <v>54</v>
      </c>
      <c r="C17" s="321"/>
      <c r="D17" s="187"/>
      <c r="E17" s="240"/>
      <c r="F17" s="210" t="s">
        <v>63</v>
      </c>
      <c r="G17" s="701" t="s">
        <v>64</v>
      </c>
      <c r="H17" s="1"/>
      <c r="I17" s="120"/>
      <c r="J17" s="20"/>
      <c r="K17" s="997"/>
      <c r="L17" s="20"/>
      <c r="M17" s="20"/>
      <c r="N17" s="20"/>
      <c r="O17" s="423"/>
      <c r="T17" s="47"/>
      <c r="U17" s="267"/>
      <c r="V17" s="76"/>
      <c r="W17" s="322"/>
      <c r="X17" s="161"/>
      <c r="Y17" s="984"/>
      <c r="Z17" s="447"/>
      <c r="AA17" s="447"/>
      <c r="AB17" s="456"/>
      <c r="AC17" s="452"/>
      <c r="AD17" s="452"/>
      <c r="AE17" s="452"/>
    </row>
    <row r="18" spans="1:31" s="2" customFormat="1" ht="15.75" customHeight="1" outlineLevel="1">
      <c r="A18" s="980">
        <v>1</v>
      </c>
      <c r="B18" s="7" t="s">
        <v>54</v>
      </c>
      <c r="C18" s="321"/>
      <c r="D18" s="187"/>
      <c r="E18" s="240"/>
      <c r="F18" s="441" t="s">
        <v>65</v>
      </c>
      <c r="G18" s="701" t="s">
        <v>64</v>
      </c>
      <c r="H18" s="1"/>
      <c r="I18" s="120"/>
      <c r="J18" s="20"/>
      <c r="K18" s="997"/>
      <c r="L18" s="20"/>
      <c r="M18" s="20"/>
      <c r="N18" s="20"/>
      <c r="O18" s="423"/>
      <c r="T18" s="47"/>
      <c r="U18" s="267"/>
      <c r="V18" s="76"/>
      <c r="W18" s="322"/>
      <c r="X18" s="473"/>
      <c r="Y18" s="984"/>
      <c r="Z18" s="447"/>
      <c r="AA18" s="447"/>
      <c r="AB18" s="456"/>
      <c r="AC18" s="452"/>
      <c r="AD18" s="452"/>
      <c r="AE18" s="452"/>
    </row>
    <row r="19" spans="1:31" s="2" customFormat="1" ht="15.75" customHeight="1" outlineLevel="1">
      <c r="A19" s="980">
        <v>1</v>
      </c>
      <c r="B19" s="7" t="s">
        <v>54</v>
      </c>
      <c r="C19" s="321"/>
      <c r="D19" s="187"/>
      <c r="E19" s="266"/>
      <c r="F19" s="208" t="s">
        <v>1470</v>
      </c>
      <c r="G19" s="209" t="s">
        <v>1471</v>
      </c>
      <c r="H19" s="418"/>
      <c r="I19" s="120"/>
      <c r="J19" s="20"/>
      <c r="K19" s="998"/>
      <c r="L19" s="20"/>
      <c r="M19" s="20"/>
      <c r="N19" s="20"/>
      <c r="O19" s="423"/>
      <c r="T19" s="51"/>
      <c r="U19" s="267"/>
      <c r="V19" s="76"/>
      <c r="W19" s="322"/>
      <c r="X19" s="161"/>
      <c r="Y19" s="984"/>
      <c r="Z19" s="447"/>
      <c r="AA19" s="447"/>
      <c r="AB19" s="456"/>
      <c r="AC19" s="452"/>
      <c r="AD19" s="452"/>
      <c r="AE19" s="452"/>
    </row>
    <row r="20" spans="1:31" s="2" customFormat="1" ht="15.75" customHeight="1" outlineLevel="1">
      <c r="A20" s="980">
        <v>1</v>
      </c>
      <c r="B20" s="7" t="s">
        <v>54</v>
      </c>
      <c r="C20" s="321"/>
      <c r="D20" s="187"/>
      <c r="E20" s="266"/>
      <c r="F20" s="207" t="s">
        <v>1469</v>
      </c>
      <c r="G20" s="702">
        <v>0</v>
      </c>
      <c r="H20" s="418"/>
      <c r="I20" s="50"/>
      <c r="J20" s="20"/>
      <c r="K20" s="998"/>
      <c r="L20" s="20"/>
      <c r="M20" s="20"/>
      <c r="N20" s="20"/>
      <c r="O20" s="423"/>
      <c r="T20" s="51"/>
      <c r="U20" s="267"/>
      <c r="V20" s="76"/>
      <c r="W20" s="322"/>
      <c r="X20" s="161"/>
      <c r="Y20" s="984"/>
      <c r="Z20" s="447"/>
      <c r="AA20" s="447"/>
      <c r="AB20" s="456"/>
      <c r="AC20" s="452"/>
      <c r="AD20" s="452"/>
      <c r="AE20" s="452"/>
    </row>
    <row r="21" spans="1:31" s="2" customFormat="1" ht="15.75" customHeight="1" outlineLevel="1">
      <c r="A21" s="980">
        <v>1</v>
      </c>
      <c r="B21" s="7" t="s">
        <v>54</v>
      </c>
      <c r="C21" s="321"/>
      <c r="D21" s="187"/>
      <c r="E21" s="266"/>
      <c r="F21" s="207" t="s">
        <v>66</v>
      </c>
      <c r="G21" s="702">
        <v>0</v>
      </c>
      <c r="H21" s="418"/>
      <c r="I21" s="50"/>
      <c r="J21" s="20"/>
      <c r="K21" s="998"/>
      <c r="L21" s="20"/>
      <c r="M21" s="20"/>
      <c r="N21" s="20"/>
      <c r="O21" s="423"/>
      <c r="T21" s="51"/>
      <c r="U21" s="267"/>
      <c r="V21" s="76"/>
      <c r="W21" s="322"/>
      <c r="X21" s="161"/>
      <c r="Y21" s="984"/>
      <c r="Z21" s="447"/>
      <c r="AA21" s="447"/>
      <c r="AB21" s="456"/>
      <c r="AC21" s="452"/>
      <c r="AD21" s="452"/>
      <c r="AE21" s="452"/>
    </row>
    <row r="22" spans="1:31" s="2" customFormat="1" ht="15.75" hidden="1" customHeight="1" outlineLevel="1">
      <c r="A22" s="980">
        <f t="shared" ref="A22:A28" si="0">IF(G22=0,0,1)</f>
        <v>0</v>
      </c>
      <c r="B22" s="7" t="s">
        <v>54</v>
      </c>
      <c r="C22" s="321"/>
      <c r="D22" s="187"/>
      <c r="E22" s="266"/>
      <c r="F22" s="207" t="s">
        <v>67</v>
      </c>
      <c r="G22" s="703"/>
      <c r="H22" s="418"/>
      <c r="I22" s="50"/>
      <c r="J22" s="20"/>
      <c r="K22" s="998"/>
      <c r="L22" s="20"/>
      <c r="M22" s="20"/>
      <c r="N22" s="20"/>
      <c r="O22" s="423"/>
      <c r="T22" s="51"/>
      <c r="U22" s="267"/>
      <c r="V22" s="76"/>
      <c r="W22" s="322"/>
      <c r="X22" s="161"/>
      <c r="Y22" s="984"/>
      <c r="Z22" s="447"/>
      <c r="AA22" s="447"/>
      <c r="AB22" s="456"/>
      <c r="AC22" s="452"/>
      <c r="AD22" s="452"/>
      <c r="AE22" s="452"/>
    </row>
    <row r="23" spans="1:31" s="2" customFormat="1" ht="15.75" hidden="1" customHeight="1" outlineLevel="1">
      <c r="A23" s="980">
        <f t="shared" si="0"/>
        <v>0</v>
      </c>
      <c r="B23" s="7" t="s">
        <v>54</v>
      </c>
      <c r="C23" s="321"/>
      <c r="D23" s="187"/>
      <c r="E23" s="266"/>
      <c r="F23" s="207" t="s">
        <v>67</v>
      </c>
      <c r="G23" s="703"/>
      <c r="H23" s="418"/>
      <c r="I23" s="50"/>
      <c r="J23" s="20"/>
      <c r="K23" s="998"/>
      <c r="L23" s="20"/>
      <c r="M23" s="20"/>
      <c r="N23" s="20"/>
      <c r="O23" s="423"/>
      <c r="T23" s="51"/>
      <c r="U23" s="267"/>
      <c r="V23" s="76"/>
      <c r="W23" s="322"/>
      <c r="X23" s="161"/>
      <c r="Y23" s="984"/>
      <c r="Z23" s="447"/>
      <c r="AA23" s="447"/>
      <c r="AB23" s="456"/>
      <c r="AC23" s="452"/>
      <c r="AD23" s="452"/>
      <c r="AE23" s="452"/>
    </row>
    <row r="24" spans="1:31" s="2" customFormat="1" ht="15.75" hidden="1" customHeight="1" outlineLevel="1">
      <c r="A24" s="980">
        <f t="shared" ref="A24" si="1">IF(G24=0,0,1)</f>
        <v>0</v>
      </c>
      <c r="B24" s="7" t="s">
        <v>54</v>
      </c>
      <c r="C24" s="321"/>
      <c r="D24" s="187"/>
      <c r="E24" s="266"/>
      <c r="F24" s="211" t="s">
        <v>67</v>
      </c>
      <c r="G24" s="704"/>
      <c r="H24" s="418"/>
      <c r="I24" s="50"/>
      <c r="J24" s="20"/>
      <c r="K24" s="999"/>
      <c r="L24" s="20"/>
      <c r="M24" s="20"/>
      <c r="N24" s="20"/>
      <c r="O24" s="423"/>
      <c r="T24" s="51"/>
      <c r="U24" s="267"/>
      <c r="V24" s="76"/>
      <c r="W24" s="322"/>
      <c r="X24" s="161"/>
      <c r="Y24" s="984"/>
      <c r="Z24" s="447"/>
      <c r="AA24" s="447"/>
      <c r="AB24" s="456"/>
      <c r="AC24" s="452"/>
      <c r="AD24" s="452"/>
      <c r="AE24" s="452"/>
    </row>
    <row r="25" spans="1:31" s="2" customFormat="1" ht="15.75" customHeight="1" outlineLevel="1">
      <c r="A25" s="980">
        <v>1</v>
      </c>
      <c r="B25" s="7" t="s">
        <v>54</v>
      </c>
      <c r="C25" s="321"/>
      <c r="D25" s="187"/>
      <c r="E25" s="266"/>
      <c r="F25" s="212" t="s">
        <v>1472</v>
      </c>
      <c r="G25" s="705">
        <v>0</v>
      </c>
      <c r="H25" s="418"/>
      <c r="J25" s="20"/>
      <c r="K25" s="424"/>
      <c r="L25" s="20"/>
      <c r="M25" s="20"/>
      <c r="N25" s="20"/>
      <c r="O25" s="423"/>
      <c r="T25" s="51"/>
      <c r="U25" s="267"/>
      <c r="V25" s="76"/>
      <c r="W25" s="322"/>
      <c r="X25" s="161"/>
      <c r="Y25" s="984"/>
      <c r="Z25" s="447"/>
      <c r="AA25" s="447"/>
      <c r="AB25" s="456"/>
      <c r="AC25" s="452"/>
      <c r="AD25" s="816"/>
      <c r="AE25" s="816"/>
    </row>
    <row r="26" spans="1:31" s="2" customFormat="1" ht="15.75" customHeight="1" outlineLevel="1">
      <c r="A26" s="980">
        <f t="shared" si="0"/>
        <v>1</v>
      </c>
      <c r="B26" s="7" t="s">
        <v>54</v>
      </c>
      <c r="C26" s="321"/>
      <c r="D26" s="187"/>
      <c r="E26" s="266"/>
      <c r="F26" s="213" t="s">
        <v>68</v>
      </c>
      <c r="G26" s="214">
        <v>1</v>
      </c>
      <c r="H26" s="418"/>
      <c r="J26" s="20"/>
      <c r="K26" s="424"/>
      <c r="L26" s="20"/>
      <c r="M26" s="20"/>
      <c r="N26" s="20"/>
      <c r="O26" s="423"/>
      <c r="T26" s="51"/>
      <c r="U26" s="267"/>
      <c r="V26" s="76"/>
      <c r="W26" s="322"/>
      <c r="X26" s="161"/>
      <c r="Y26" s="984"/>
      <c r="Z26" s="447"/>
      <c r="AA26" s="447"/>
      <c r="AB26" s="456"/>
      <c r="AC26" s="452"/>
      <c r="AD26" s="816"/>
      <c r="AE26" s="816"/>
    </row>
    <row r="27" spans="1:31" s="2" customFormat="1" ht="15.75" customHeight="1" outlineLevel="1">
      <c r="A27" s="980">
        <f t="shared" si="0"/>
        <v>1</v>
      </c>
      <c r="B27" s="7" t="s">
        <v>54</v>
      </c>
      <c r="C27" s="321"/>
      <c r="D27" s="187"/>
      <c r="E27" s="266"/>
      <c r="F27" s="213" t="s">
        <v>69</v>
      </c>
      <c r="G27" s="215" t="s">
        <v>1441</v>
      </c>
      <c r="H27" s="418"/>
      <c r="J27" s="20"/>
      <c r="K27" s="424"/>
      <c r="L27" s="20"/>
      <c r="M27" s="20"/>
      <c r="N27" s="20"/>
      <c r="O27" s="423"/>
      <c r="T27" s="51"/>
      <c r="U27" s="267"/>
      <c r="V27" s="76"/>
      <c r="W27" s="322"/>
      <c r="X27" s="161"/>
      <c r="Y27" s="984"/>
      <c r="Z27" s="447"/>
      <c r="AA27" s="447"/>
      <c r="AB27" s="456"/>
      <c r="AC27" s="452"/>
      <c r="AD27" s="816"/>
      <c r="AE27" s="816"/>
    </row>
    <row r="28" spans="1:31" s="2" customFormat="1" ht="15.75" customHeight="1" outlineLevel="1">
      <c r="A28" s="980">
        <f t="shared" si="0"/>
        <v>1</v>
      </c>
      <c r="B28" s="7"/>
      <c r="C28" s="321"/>
      <c r="D28" s="187"/>
      <c r="E28" s="266"/>
      <c r="F28" s="216" t="s">
        <v>70</v>
      </c>
      <c r="G28" s="706">
        <v>1</v>
      </c>
      <c r="H28" s="418"/>
      <c r="J28" s="20"/>
      <c r="K28" s="424"/>
      <c r="L28" s="20"/>
      <c r="M28" s="20"/>
      <c r="N28" s="20"/>
      <c r="O28" s="423"/>
      <c r="T28" s="51"/>
      <c r="U28" s="267"/>
      <c r="V28" s="76"/>
      <c r="W28" s="322"/>
      <c r="X28" s="473"/>
      <c r="Y28" s="984"/>
      <c r="Z28" s="447"/>
      <c r="AA28" s="447"/>
      <c r="AB28" s="456"/>
      <c r="AC28" s="452"/>
      <c r="AD28" s="816"/>
      <c r="AE28" s="816"/>
    </row>
    <row r="29" spans="1:31" s="2" customFormat="1" ht="15.75" customHeight="1" outlineLevel="1">
      <c r="A29" s="980">
        <f>IF(G29=0,0,1)</f>
        <v>1</v>
      </c>
      <c r="B29" s="7" t="s">
        <v>54</v>
      </c>
      <c r="C29" s="321"/>
      <c r="D29" s="187"/>
      <c r="E29" s="266"/>
      <c r="F29" s="206" t="s">
        <v>71</v>
      </c>
      <c r="G29" s="215" t="s">
        <v>1544</v>
      </c>
      <c r="H29" s="217"/>
      <c r="I29" s="218"/>
      <c r="J29" s="20"/>
      <c r="K29" s="424"/>
      <c r="L29" s="20"/>
      <c r="M29" s="20"/>
      <c r="N29" s="20"/>
      <c r="O29" s="423"/>
      <c r="U29" s="267"/>
      <c r="V29" s="76"/>
      <c r="W29" s="322"/>
      <c r="X29" s="161"/>
      <c r="Y29" s="984"/>
      <c r="Z29" s="447"/>
      <c r="AA29" s="447"/>
      <c r="AB29" s="456"/>
      <c r="AC29" s="452"/>
      <c r="AD29" s="452"/>
      <c r="AE29" s="452"/>
    </row>
    <row r="30" spans="1:31" s="160" customFormat="1" ht="8.5" customHeight="1" outlineLevel="1">
      <c r="A30" s="980">
        <v>1</v>
      </c>
      <c r="B30" s="7" t="s">
        <v>54</v>
      </c>
      <c r="C30" s="325"/>
      <c r="D30" s="187"/>
      <c r="E30" s="269"/>
      <c r="F30" s="429"/>
      <c r="G30" s="430"/>
      <c r="H30" s="428"/>
      <c r="I30" s="431"/>
      <c r="K30" s="427"/>
      <c r="M30" s="426"/>
      <c r="N30" s="425"/>
      <c r="O30" s="432"/>
      <c r="P30" s="427"/>
      <c r="Q30" s="427"/>
      <c r="S30" s="433"/>
      <c r="U30" s="270"/>
      <c r="V30" s="159"/>
      <c r="W30" s="326"/>
      <c r="X30" s="161"/>
      <c r="Y30" s="984"/>
      <c r="Z30" s="447"/>
      <c r="AA30" s="447"/>
      <c r="AB30" s="456"/>
      <c r="AC30" s="459"/>
      <c r="AD30" s="452"/>
      <c r="AE30" s="452"/>
    </row>
    <row r="31" spans="1:31" ht="14.25" customHeight="1" outlineLevel="1">
      <c r="A31" s="980">
        <v>1</v>
      </c>
      <c r="B31" s="7" t="s">
        <v>54</v>
      </c>
      <c r="C31" s="321"/>
      <c r="D31" s="187"/>
      <c r="E31" s="256"/>
      <c r="F31" s="257"/>
      <c r="G31" s="257"/>
      <c r="H31" s="257"/>
      <c r="I31" s="257"/>
      <c r="J31" s="258"/>
      <c r="K31" s="259"/>
      <c r="L31" s="258"/>
      <c r="M31" s="260"/>
      <c r="N31" s="258"/>
      <c r="O31" s="261"/>
      <c r="P31" s="258"/>
      <c r="Q31" s="262"/>
      <c r="R31" s="258"/>
      <c r="S31" s="261"/>
      <c r="T31" s="258"/>
      <c r="U31" s="263"/>
      <c r="V31" s="76"/>
      <c r="W31" s="322"/>
      <c r="X31" s="161"/>
      <c r="AA31" s="447"/>
      <c r="AB31" s="456"/>
      <c r="AD31" s="452"/>
      <c r="AE31" s="452"/>
    </row>
    <row r="32" spans="1:31" ht="10.25" customHeight="1" outlineLevel="1">
      <c r="A32" s="980">
        <v>1</v>
      </c>
      <c r="B32" s="7" t="s">
        <v>54</v>
      </c>
      <c r="C32" s="321"/>
      <c r="D32" s="187"/>
      <c r="E32" s="115"/>
      <c r="F32" s="76"/>
      <c r="G32" s="76"/>
      <c r="H32" s="76"/>
      <c r="I32" s="76"/>
      <c r="J32" s="76"/>
      <c r="K32" s="359"/>
      <c r="L32" s="76"/>
      <c r="M32" s="76"/>
      <c r="N32" s="76"/>
      <c r="O32" s="77"/>
      <c r="P32" s="76"/>
      <c r="Q32" s="76"/>
      <c r="R32" s="76"/>
      <c r="S32" s="76"/>
      <c r="T32" s="76"/>
      <c r="U32" s="76"/>
      <c r="V32" s="76"/>
      <c r="W32" s="322"/>
      <c r="X32" s="161"/>
      <c r="AA32" s="447"/>
      <c r="AC32" s="459"/>
      <c r="AD32" s="452"/>
      <c r="AE32" s="452"/>
    </row>
    <row r="33" spans="1:31" s="15" customFormat="1" ht="12" customHeight="1">
      <c r="A33" s="980">
        <v>1</v>
      </c>
      <c r="B33" s="7" t="s">
        <v>54</v>
      </c>
      <c r="C33" s="321"/>
      <c r="D33" s="434"/>
      <c r="E33" s="435"/>
      <c r="F33" s="435"/>
      <c r="G33" s="435"/>
      <c r="H33" s="435"/>
      <c r="I33" s="435"/>
      <c r="J33" s="435"/>
      <c r="K33" s="436"/>
      <c r="L33" s="1059"/>
      <c r="M33" s="1059"/>
      <c r="N33" s="437"/>
      <c r="O33" s="437"/>
      <c r="P33" s="437"/>
      <c r="Q33" s="437"/>
      <c r="R33" s="437"/>
      <c r="S33" s="162"/>
      <c r="T33" s="437"/>
      <c r="U33" s="163"/>
      <c r="V33" s="163"/>
      <c r="W33" s="327"/>
      <c r="X33" s="161"/>
      <c r="Y33" s="984"/>
      <c r="Z33" s="447"/>
      <c r="AA33" s="447"/>
      <c r="AB33" s="456"/>
      <c r="AC33" s="459"/>
      <c r="AD33" s="452"/>
      <c r="AE33" s="452"/>
    </row>
    <row r="34" spans="1:31" s="156" customFormat="1" ht="12" thickBot="1">
      <c r="A34" s="980">
        <v>1</v>
      </c>
      <c r="B34" s="7" t="s">
        <v>54</v>
      </c>
      <c r="C34" s="328"/>
      <c r="D34" s="187"/>
      <c r="E34" s="193"/>
      <c r="F34" s="155"/>
      <c r="G34" s="155"/>
      <c r="H34" s="155"/>
      <c r="I34" s="155"/>
      <c r="J34" s="155"/>
      <c r="K34" s="360"/>
      <c r="L34" s="155"/>
      <c r="M34" s="155"/>
      <c r="N34" s="155"/>
      <c r="O34" s="157"/>
      <c r="P34" s="155"/>
      <c r="Q34" s="155"/>
      <c r="R34" s="155"/>
      <c r="S34" s="155"/>
      <c r="T34" s="155"/>
      <c r="U34" s="158"/>
      <c r="V34" s="155"/>
      <c r="W34" s="327"/>
      <c r="X34" s="161"/>
      <c r="Y34" s="984"/>
      <c r="Z34" s="447"/>
      <c r="AA34" s="447"/>
      <c r="AB34" s="446"/>
      <c r="AC34" s="454"/>
      <c r="AD34" s="458"/>
      <c r="AE34" s="452"/>
    </row>
    <row r="35" spans="1:31" ht="16" thickTop="1" thickBot="1">
      <c r="A35" s="980">
        <v>1</v>
      </c>
      <c r="B35" s="7" t="s">
        <v>54</v>
      </c>
      <c r="C35" s="321"/>
      <c r="D35" s="187"/>
      <c r="E35" s="787">
        <v>1</v>
      </c>
      <c r="F35" s="788" t="s">
        <v>82</v>
      </c>
      <c r="G35" s="789"/>
      <c r="H35" s="790"/>
      <c r="I35" s="790"/>
      <c r="J35" s="791"/>
      <c r="K35" s="792"/>
      <c r="L35" s="791"/>
      <c r="M35" s="793"/>
      <c r="N35" s="791"/>
      <c r="O35" s="794"/>
      <c r="P35" s="791"/>
      <c r="Q35" s="795"/>
      <c r="R35" s="791"/>
      <c r="S35" s="796"/>
      <c r="T35" s="791"/>
      <c r="U35" s="712"/>
      <c r="V35" s="76"/>
      <c r="W35" s="327"/>
      <c r="X35" s="161"/>
      <c r="AA35" s="447"/>
      <c r="AC35" s="454"/>
      <c r="AD35" s="454"/>
      <c r="AE35" s="454"/>
    </row>
    <row r="36" spans="1:31" ht="9.5" customHeight="1" thickTop="1">
      <c r="A36" s="980">
        <v>1</v>
      </c>
      <c r="B36" s="7" t="s">
        <v>54</v>
      </c>
      <c r="C36" s="321"/>
      <c r="D36" s="187"/>
      <c r="E36" s="765"/>
      <c r="F36" s="165"/>
      <c r="G36" s="150"/>
      <c r="H36" s="150"/>
      <c r="I36" s="150"/>
      <c r="J36" s="150"/>
      <c r="K36" s="151"/>
      <c r="L36" s="9"/>
      <c r="M36" s="152"/>
      <c r="N36" s="9"/>
      <c r="O36" s="153"/>
      <c r="P36" s="9"/>
      <c r="Q36" s="154"/>
      <c r="R36" s="9"/>
      <c r="S36" s="153"/>
      <c r="T36" s="9"/>
      <c r="U36" s="743"/>
      <c r="V36" s="76"/>
      <c r="W36" s="322"/>
      <c r="X36" s="473"/>
      <c r="AA36" s="204"/>
      <c r="AB36" s="445"/>
      <c r="AC36" s="454"/>
      <c r="AD36" s="454"/>
      <c r="AE36" s="454"/>
    </row>
    <row r="37" spans="1:31" ht="15.75" customHeight="1" outlineLevel="1">
      <c r="A37" s="980">
        <v>1</v>
      </c>
      <c r="B37" s="7" t="s">
        <v>54</v>
      </c>
      <c r="C37" s="321"/>
      <c r="D37" s="187"/>
      <c r="E37" s="759"/>
      <c r="F37" s="1058" t="s">
        <v>83</v>
      </c>
      <c r="G37" s="1058"/>
      <c r="H37" s="1058"/>
      <c r="I37" s="1058"/>
      <c r="J37" s="1058"/>
      <c r="K37" s="799"/>
      <c r="L37" s="800"/>
      <c r="M37" s="801"/>
      <c r="N37" s="800"/>
      <c r="O37" s="802"/>
      <c r="P37" s="803"/>
      <c r="Q37" s="804"/>
      <c r="R37" s="803"/>
      <c r="S37" s="804"/>
      <c r="T37" s="803"/>
      <c r="U37" s="283"/>
      <c r="V37" s="76"/>
      <c r="W37" s="327"/>
      <c r="X37" s="161"/>
      <c r="AA37" s="447"/>
      <c r="AC37" s="454"/>
      <c r="AD37" s="454"/>
      <c r="AE37" s="454"/>
    </row>
    <row r="38" spans="1:31" ht="6" customHeight="1" outlineLevel="1">
      <c r="A38" s="980">
        <v>1</v>
      </c>
      <c r="B38" s="7" t="s">
        <v>54</v>
      </c>
      <c r="C38" s="321"/>
      <c r="D38" s="187"/>
      <c r="E38" s="279"/>
      <c r="F38" s="186"/>
      <c r="G38" s="797"/>
      <c r="H38" s="186"/>
      <c r="I38" s="186"/>
      <c r="J38" s="186"/>
      <c r="K38" s="798"/>
      <c r="L38" s="186"/>
      <c r="M38" s="186"/>
      <c r="N38" s="186"/>
      <c r="O38" s="186"/>
      <c r="P38" s="186"/>
      <c r="Q38" s="186"/>
      <c r="R38" s="186"/>
      <c r="S38" s="186"/>
      <c r="T38" s="186"/>
      <c r="U38" s="280"/>
      <c r="V38" s="76"/>
      <c r="W38" s="327"/>
      <c r="X38" s="161"/>
    </row>
    <row r="39" spans="1:31" ht="15.75" customHeight="1" outlineLevel="1">
      <c r="A39" s="980">
        <v>1</v>
      </c>
      <c r="B39" s="7" t="s">
        <v>54</v>
      </c>
      <c r="C39" s="321"/>
      <c r="D39" s="187"/>
      <c r="E39" s="279" t="s">
        <v>84</v>
      </c>
      <c r="F39" s="219" t="s">
        <v>85</v>
      </c>
      <c r="G39" s="485"/>
      <c r="H39" s="219"/>
      <c r="I39" s="219"/>
      <c r="J39" s="219"/>
      <c r="K39" s="361"/>
      <c r="L39" s="219"/>
      <c r="M39" s="219"/>
      <c r="N39" s="219"/>
      <c r="O39" s="219"/>
      <c r="P39" s="186"/>
      <c r="Q39" s="186"/>
      <c r="R39" s="186"/>
      <c r="S39" s="186"/>
      <c r="T39" s="186"/>
      <c r="U39" s="280"/>
      <c r="V39" s="76"/>
      <c r="W39" s="327"/>
      <c r="X39" s="161"/>
    </row>
    <row r="40" spans="1:31" ht="15.75" customHeight="1" outlineLevel="1">
      <c r="A40" s="980">
        <v>1</v>
      </c>
      <c r="B40" s="7" t="s">
        <v>54</v>
      </c>
      <c r="C40" s="321"/>
      <c r="D40" s="187"/>
      <c r="E40" s="279" t="s">
        <v>86</v>
      </c>
      <c r="F40" s="219" t="s">
        <v>87</v>
      </c>
      <c r="G40" s="219"/>
      <c r="H40" s="219"/>
      <c r="I40" s="219"/>
      <c r="J40" s="219"/>
      <c r="K40" s="361"/>
      <c r="L40" s="219"/>
      <c r="M40" s="219"/>
      <c r="N40" s="219"/>
      <c r="O40" s="219"/>
      <c r="P40" s="186"/>
      <c r="Q40" s="186"/>
      <c r="R40" s="186"/>
      <c r="S40" s="186"/>
      <c r="T40" s="186"/>
      <c r="U40" s="280"/>
      <c r="V40" s="76"/>
      <c r="W40" s="327"/>
      <c r="X40" s="161"/>
    </row>
    <row r="41" spans="1:31" ht="15.75" customHeight="1" outlineLevel="1">
      <c r="A41" s="980">
        <v>1</v>
      </c>
      <c r="B41" s="7" t="s">
        <v>54</v>
      </c>
      <c r="C41" s="321"/>
      <c r="D41" s="187"/>
      <c r="E41" s="279" t="s">
        <v>88</v>
      </c>
      <c r="F41" s="219" t="s">
        <v>89</v>
      </c>
      <c r="G41" s="219"/>
      <c r="H41" s="219"/>
      <c r="I41" s="219"/>
      <c r="J41" s="219"/>
      <c r="K41" s="361"/>
      <c r="L41" s="219"/>
      <c r="M41" s="219"/>
      <c r="N41" s="219"/>
      <c r="O41" s="219"/>
      <c r="P41" s="186"/>
      <c r="Q41" s="186"/>
      <c r="R41" s="186"/>
      <c r="S41" s="186"/>
      <c r="T41" s="186"/>
      <c r="U41" s="280"/>
      <c r="V41" s="76"/>
      <c r="W41" s="327"/>
      <c r="X41" s="161"/>
    </row>
    <row r="42" spans="1:31" ht="15.75" customHeight="1" outlineLevel="1">
      <c r="A42" s="980">
        <v>1</v>
      </c>
      <c r="B42" s="7" t="s">
        <v>54</v>
      </c>
      <c r="C42" s="321"/>
      <c r="D42" s="187"/>
      <c r="E42" s="279" t="s">
        <v>88</v>
      </c>
      <c r="F42" s="219" t="s">
        <v>90</v>
      </c>
      <c r="G42" s="219"/>
      <c r="H42" s="219"/>
      <c r="I42" s="219"/>
      <c r="J42" s="219"/>
      <c r="K42" s="361"/>
      <c r="L42" s="219"/>
      <c r="M42" s="219"/>
      <c r="N42" s="219"/>
      <c r="O42" s="219"/>
      <c r="P42" s="186"/>
      <c r="Q42" s="186"/>
      <c r="R42" s="186"/>
      <c r="S42" s="186"/>
      <c r="T42" s="186"/>
      <c r="U42" s="280"/>
      <c r="V42" s="76"/>
      <c r="W42" s="327"/>
      <c r="X42" s="161"/>
    </row>
    <row r="43" spans="1:31" ht="15.75" customHeight="1" outlineLevel="1">
      <c r="A43" s="980">
        <v>1</v>
      </c>
      <c r="B43" s="7" t="s">
        <v>54</v>
      </c>
      <c r="C43" s="321"/>
      <c r="D43" s="187"/>
      <c r="E43" s="279" t="s">
        <v>91</v>
      </c>
      <c r="F43" s="219" t="s">
        <v>92</v>
      </c>
      <c r="G43" s="219"/>
      <c r="H43" s="219"/>
      <c r="I43" s="219"/>
      <c r="J43" s="219"/>
      <c r="K43" s="361"/>
      <c r="L43" s="219"/>
      <c r="M43" s="219"/>
      <c r="N43" s="219"/>
      <c r="O43" s="219"/>
      <c r="P43" s="186"/>
      <c r="Q43" s="186"/>
      <c r="R43" s="186"/>
      <c r="S43" s="186"/>
      <c r="T43" s="186"/>
      <c r="U43" s="280"/>
      <c r="V43" s="76"/>
      <c r="W43" s="327"/>
      <c r="X43" s="161"/>
    </row>
    <row r="44" spans="1:31" ht="15.75" customHeight="1" outlineLevel="1">
      <c r="A44" s="980">
        <v>1</v>
      </c>
      <c r="B44" s="7" t="s">
        <v>54</v>
      </c>
      <c r="C44" s="321"/>
      <c r="D44" s="187"/>
      <c r="E44" s="279" t="s">
        <v>1473</v>
      </c>
      <c r="F44" s="219" t="s">
        <v>93</v>
      </c>
      <c r="G44" s="219"/>
      <c r="H44" s="219"/>
      <c r="I44" s="219"/>
      <c r="J44" s="219"/>
      <c r="K44" s="361"/>
      <c r="L44" s="219"/>
      <c r="M44" s="219"/>
      <c r="N44" s="219"/>
      <c r="O44" s="219"/>
      <c r="P44" s="186"/>
      <c r="Q44" s="186"/>
      <c r="R44" s="186"/>
      <c r="S44" s="186"/>
      <c r="T44" s="186"/>
      <c r="U44" s="280"/>
      <c r="V44" s="76"/>
      <c r="W44" s="327"/>
      <c r="X44" s="161"/>
    </row>
    <row r="45" spans="1:31" ht="15.75" customHeight="1" outlineLevel="1">
      <c r="A45" s="980">
        <v>1</v>
      </c>
      <c r="B45" s="7" t="s">
        <v>54</v>
      </c>
      <c r="C45" s="321"/>
      <c r="D45" s="187"/>
      <c r="E45" s="279" t="s">
        <v>94</v>
      </c>
      <c r="F45" s="219" t="s">
        <v>95</v>
      </c>
      <c r="G45" s="219"/>
      <c r="H45" s="219"/>
      <c r="I45" s="219"/>
      <c r="J45" s="219"/>
      <c r="K45" s="361"/>
      <c r="L45" s="219"/>
      <c r="M45" s="219"/>
      <c r="N45" s="219"/>
      <c r="O45" s="219"/>
      <c r="P45" s="186"/>
      <c r="Q45" s="186"/>
      <c r="R45" s="186"/>
      <c r="S45" s="186"/>
      <c r="T45" s="186"/>
      <c r="U45" s="280"/>
      <c r="V45" s="76"/>
      <c r="W45" s="327"/>
      <c r="X45" s="161"/>
    </row>
    <row r="46" spans="1:31" ht="15.75" customHeight="1" outlineLevel="1">
      <c r="A46" s="980">
        <v>1</v>
      </c>
      <c r="B46" s="7" t="s">
        <v>54</v>
      </c>
      <c r="C46" s="321"/>
      <c r="D46" s="187"/>
      <c r="E46" s="279" t="s">
        <v>96</v>
      </c>
      <c r="F46" s="219" t="s">
        <v>97</v>
      </c>
      <c r="G46" s="219"/>
      <c r="H46" s="219"/>
      <c r="I46" s="219"/>
      <c r="J46" s="219"/>
      <c r="K46" s="361"/>
      <c r="L46" s="219"/>
      <c r="M46" s="219"/>
      <c r="N46" s="219"/>
      <c r="O46" s="219"/>
      <c r="P46" s="186"/>
      <c r="Q46" s="186"/>
      <c r="R46" s="186"/>
      <c r="S46" s="186"/>
      <c r="T46" s="186"/>
      <c r="U46" s="280"/>
      <c r="V46" s="76"/>
      <c r="W46" s="327"/>
      <c r="X46" s="204"/>
    </row>
    <row r="47" spans="1:31" ht="9" customHeight="1" outlineLevel="1">
      <c r="A47" s="980">
        <v>1</v>
      </c>
      <c r="B47" s="7" t="s">
        <v>54</v>
      </c>
      <c r="C47" s="321"/>
      <c r="D47" s="187"/>
      <c r="E47" s="279"/>
      <c r="F47" s="141"/>
      <c r="H47" s="12"/>
      <c r="I47" s="12"/>
      <c r="J47" s="12"/>
      <c r="K47" s="6"/>
      <c r="L47" s="12"/>
      <c r="M47" s="12"/>
      <c r="N47" s="12"/>
      <c r="O47" s="12"/>
      <c r="P47" s="12"/>
      <c r="Q47" s="12"/>
      <c r="R47" s="12"/>
      <c r="S47" s="12"/>
      <c r="T47" s="12"/>
      <c r="U47" s="280"/>
      <c r="V47" s="76"/>
      <c r="W47" s="327"/>
      <c r="X47" s="161"/>
      <c r="AA47" s="447"/>
      <c r="AC47" s="454"/>
      <c r="AD47" s="458"/>
      <c r="AE47" s="452"/>
    </row>
    <row r="48" spans="1:31" ht="15.75" customHeight="1" outlineLevel="1" thickBot="1">
      <c r="A48" s="980">
        <v>1</v>
      </c>
      <c r="B48" s="7" t="s">
        <v>54</v>
      </c>
      <c r="C48" s="321"/>
      <c r="D48" s="187"/>
      <c r="E48" s="733"/>
      <c r="F48" s="782"/>
      <c r="G48" s="782"/>
      <c r="H48" s="782"/>
      <c r="I48" s="782"/>
      <c r="J48" s="735"/>
      <c r="K48" s="783"/>
      <c r="L48" s="735"/>
      <c r="M48" s="784"/>
      <c r="N48" s="735"/>
      <c r="O48" s="785"/>
      <c r="P48" s="735"/>
      <c r="Q48" s="786"/>
      <c r="R48" s="735"/>
      <c r="S48" s="785"/>
      <c r="T48" s="735"/>
      <c r="U48" s="736"/>
      <c r="V48" s="76"/>
      <c r="W48" s="322"/>
      <c r="X48" s="161"/>
      <c r="AA48" s="447"/>
      <c r="AB48" s="456"/>
      <c r="AD48" s="452"/>
      <c r="AE48" s="452"/>
    </row>
    <row r="49" spans="1:31" ht="10.25" customHeight="1" outlineLevel="1" thickTop="1">
      <c r="A49" s="980">
        <v>1</v>
      </c>
      <c r="B49" s="7" t="s">
        <v>54</v>
      </c>
      <c r="C49" s="321"/>
      <c r="D49" s="187"/>
      <c r="E49" s="115"/>
      <c r="F49" s="76"/>
      <c r="G49" s="76"/>
      <c r="H49" s="76"/>
      <c r="I49" s="76"/>
      <c r="J49" s="76"/>
      <c r="K49" s="359"/>
      <c r="L49" s="76"/>
      <c r="M49" s="76"/>
      <c r="N49" s="76"/>
      <c r="O49" s="77"/>
      <c r="P49" s="76"/>
      <c r="Q49" s="76"/>
      <c r="R49" s="76"/>
      <c r="S49" s="76"/>
      <c r="T49" s="76"/>
      <c r="U49" s="76"/>
      <c r="V49" s="76"/>
      <c r="W49" s="322"/>
      <c r="X49" s="161"/>
      <c r="AA49" s="447"/>
      <c r="AC49" s="459"/>
      <c r="AD49" s="452"/>
      <c r="AE49" s="452"/>
    </row>
    <row r="50" spans="1:31" s="15" customFormat="1" ht="12" customHeight="1">
      <c r="A50" s="980">
        <v>1</v>
      </c>
      <c r="B50" s="7" t="s">
        <v>54</v>
      </c>
      <c r="C50" s="321"/>
      <c r="D50" s="434"/>
      <c r="E50" s="435"/>
      <c r="F50" s="435"/>
      <c r="G50" s="435"/>
      <c r="H50" s="435"/>
      <c r="I50" s="435"/>
      <c r="J50" s="435"/>
      <c r="K50" s="436"/>
      <c r="L50" s="1059"/>
      <c r="M50" s="1059"/>
      <c r="N50" s="437"/>
      <c r="O50" s="437"/>
      <c r="P50" s="437"/>
      <c r="Q50" s="437"/>
      <c r="R50" s="437"/>
      <c r="S50" s="162"/>
      <c r="T50" s="437"/>
      <c r="U50" s="163"/>
      <c r="V50" s="163"/>
      <c r="W50" s="327"/>
      <c r="X50" s="161"/>
      <c r="Y50" s="984"/>
      <c r="Z50" s="447"/>
      <c r="AA50" s="447"/>
      <c r="AB50" s="456"/>
      <c r="AC50" s="459"/>
      <c r="AD50" s="452"/>
      <c r="AE50" s="452"/>
    </row>
    <row r="51" spans="1:31" ht="10.25" customHeight="1" outlineLevel="1" thickBot="1">
      <c r="A51" s="980">
        <v>1</v>
      </c>
      <c r="B51" s="7" t="s">
        <v>54</v>
      </c>
      <c r="C51" s="321"/>
      <c r="D51" s="187"/>
      <c r="E51" s="115"/>
      <c r="F51" s="76"/>
      <c r="G51" s="76"/>
      <c r="H51" s="76"/>
      <c r="I51" s="76"/>
      <c r="J51" s="76"/>
      <c r="K51" s="359"/>
      <c r="L51" s="76"/>
      <c r="M51" s="76"/>
      <c r="N51" s="76"/>
      <c r="O51" s="77"/>
      <c r="P51" s="76"/>
      <c r="Q51" s="76"/>
      <c r="R51" s="76"/>
      <c r="S51" s="76"/>
      <c r="T51" s="76"/>
      <c r="U51" s="76"/>
      <c r="V51" s="76"/>
      <c r="W51" s="322"/>
      <c r="X51" s="161"/>
      <c r="AA51" s="447"/>
      <c r="AC51" s="459"/>
      <c r="AD51" s="452"/>
      <c r="AE51" s="452"/>
    </row>
    <row r="52" spans="1:31" s="13" customFormat="1" ht="15.75" customHeight="1" thickTop="1" thickBot="1">
      <c r="A52" s="980">
        <v>1</v>
      </c>
      <c r="B52" s="7" t="s">
        <v>54</v>
      </c>
      <c r="C52" s="329"/>
      <c r="D52" s="187"/>
      <c r="E52" s="708" t="s">
        <v>98</v>
      </c>
      <c r="F52" s="709" t="s">
        <v>99</v>
      </c>
      <c r="G52" s="709"/>
      <c r="H52" s="709"/>
      <c r="I52" s="709"/>
      <c r="J52" s="709"/>
      <c r="K52" s="779"/>
      <c r="L52" s="709"/>
      <c r="M52" s="709"/>
      <c r="N52" s="709"/>
      <c r="O52" s="709"/>
      <c r="P52" s="709"/>
      <c r="Q52" s="709"/>
      <c r="R52" s="709"/>
      <c r="S52" s="709"/>
      <c r="T52" s="709"/>
      <c r="U52" s="780"/>
      <c r="V52" s="76"/>
      <c r="W52" s="330"/>
      <c r="X52" s="473"/>
      <c r="Y52" s="984"/>
      <c r="Z52" s="447"/>
      <c r="AA52" s="462"/>
      <c r="AB52" s="446"/>
      <c r="AC52" s="445"/>
      <c r="AD52" s="445"/>
      <c r="AE52" s="452"/>
    </row>
    <row r="53" spans="1:31" s="13" customFormat="1" ht="9" customHeight="1" thickTop="1">
      <c r="A53" s="980">
        <f>A54</f>
        <v>0</v>
      </c>
      <c r="B53" s="7"/>
      <c r="C53" s="329"/>
      <c r="D53" s="187"/>
      <c r="E53" s="781"/>
      <c r="F53" s="165"/>
      <c r="G53" s="165"/>
      <c r="H53" s="132"/>
      <c r="I53" s="132"/>
      <c r="J53" s="10"/>
      <c r="K53" s="48"/>
      <c r="L53" s="10"/>
      <c r="M53" s="52"/>
      <c r="N53" s="10"/>
      <c r="O53" s="53"/>
      <c r="P53" s="10"/>
      <c r="Q53" s="58"/>
      <c r="R53" s="58"/>
      <c r="S53" s="12"/>
      <c r="T53" s="12"/>
      <c r="U53" s="743"/>
      <c r="V53" s="142"/>
      <c r="W53" s="330"/>
      <c r="X53" s="161"/>
      <c r="Y53" s="984"/>
      <c r="Z53" s="447"/>
      <c r="AA53" s="462"/>
      <c r="AB53" s="446"/>
      <c r="AC53" s="445"/>
      <c r="AD53" s="445"/>
      <c r="AE53" s="452"/>
    </row>
    <row r="54" spans="1:31" s="13" customFormat="1" ht="15.75" customHeight="1">
      <c r="A54" s="980">
        <f>A94</f>
        <v>0</v>
      </c>
      <c r="B54" s="7" t="s">
        <v>54</v>
      </c>
      <c r="C54" s="329"/>
      <c r="D54" s="187"/>
      <c r="E54" s="759" t="s">
        <v>100</v>
      </c>
      <c r="F54" s="236" t="s">
        <v>5</v>
      </c>
      <c r="G54" s="353"/>
      <c r="H54" s="236"/>
      <c r="I54" s="236"/>
      <c r="J54" s="237"/>
      <c r="K54" s="363" t="s">
        <v>72</v>
      </c>
      <c r="L54" s="237"/>
      <c r="M54" s="237" t="s">
        <v>1440</v>
      </c>
      <c r="N54" s="237"/>
      <c r="O54" s="237" t="s">
        <v>73</v>
      </c>
      <c r="P54" s="237"/>
      <c r="Q54" s="237"/>
      <c r="R54" s="237"/>
      <c r="S54" s="237" t="s">
        <v>74</v>
      </c>
      <c r="T54" s="237"/>
      <c r="U54" s="764"/>
      <c r="V54" s="142"/>
      <c r="W54" s="330"/>
      <c r="X54" s="161"/>
      <c r="Y54" s="984"/>
      <c r="Z54" s="447"/>
      <c r="AA54" s="447"/>
      <c r="AB54" s="446"/>
      <c r="AC54" s="445"/>
      <c r="AD54" s="445"/>
      <c r="AE54" s="452"/>
    </row>
    <row r="55" spans="1:31" ht="6" customHeight="1">
      <c r="A55" s="980">
        <f>A54</f>
        <v>0</v>
      </c>
      <c r="B55" s="7" t="s">
        <v>54</v>
      </c>
      <c r="C55" s="321"/>
      <c r="D55" s="187"/>
      <c r="E55" s="279"/>
      <c r="F55" s="165"/>
      <c r="G55" s="165"/>
      <c r="H55" s="165"/>
      <c r="I55" s="165"/>
      <c r="J55" s="165"/>
      <c r="K55" s="364"/>
      <c r="L55" s="165"/>
      <c r="M55" s="165"/>
      <c r="N55" s="165"/>
      <c r="O55" s="165"/>
      <c r="P55" s="165"/>
      <c r="Q55" s="165"/>
      <c r="R55" s="165"/>
      <c r="S55" s="165"/>
      <c r="T55" s="9"/>
      <c r="U55" s="280"/>
      <c r="V55" s="76"/>
      <c r="W55" s="322"/>
      <c r="X55" s="161"/>
      <c r="AA55" s="447"/>
      <c r="AB55" s="445"/>
      <c r="AC55" s="454"/>
      <c r="AD55" s="454"/>
      <c r="AE55" s="454"/>
    </row>
    <row r="56" spans="1:31" s="13" customFormat="1" ht="15.75" customHeight="1">
      <c r="A56" s="980">
        <f>A54</f>
        <v>0</v>
      </c>
      <c r="B56" s="7"/>
      <c r="C56" s="329"/>
      <c r="D56" s="187"/>
      <c r="E56" s="279"/>
      <c r="F56" s="220" t="s">
        <v>1492</v>
      </c>
      <c r="G56" s="219"/>
      <c r="H56" s="225"/>
      <c r="I56" s="225"/>
      <c r="J56" s="150"/>
      <c r="K56" s="151"/>
      <c r="L56" s="9"/>
      <c r="M56" s="152"/>
      <c r="N56" s="9"/>
      <c r="O56" s="153"/>
      <c r="P56" s="10"/>
      <c r="Q56" s="58"/>
      <c r="R56" s="58"/>
      <c r="S56" s="12"/>
      <c r="T56" s="12"/>
      <c r="U56" s="280"/>
      <c r="V56" s="142"/>
      <c r="W56" s="330"/>
      <c r="X56" s="161"/>
      <c r="Y56" s="984"/>
      <c r="Z56" s="447"/>
      <c r="AA56" s="462"/>
      <c r="AB56" s="446"/>
      <c r="AC56" s="445"/>
      <c r="AD56" s="445"/>
      <c r="AE56" s="452"/>
    </row>
    <row r="57" spans="1:31" s="13" customFormat="1" ht="15.75" customHeight="1">
      <c r="A57" s="980">
        <f>A54</f>
        <v>0</v>
      </c>
      <c r="B57" s="7"/>
      <c r="C57" s="329"/>
      <c r="D57" s="187"/>
      <c r="E57" s="279"/>
      <c r="F57" s="220" t="s">
        <v>1474</v>
      </c>
      <c r="G57" s="222"/>
      <c r="H57" s="225"/>
      <c r="I57" s="225"/>
      <c r="J57" s="12"/>
      <c r="K57" s="762"/>
      <c r="L57" s="12"/>
      <c r="M57" s="12"/>
      <c r="N57" s="12"/>
      <c r="O57" s="12"/>
      <c r="P57" s="10"/>
      <c r="Q57" s="58"/>
      <c r="R57" s="58"/>
      <c r="S57" s="12"/>
      <c r="T57" s="12"/>
      <c r="U57" s="280"/>
      <c r="V57" s="142"/>
      <c r="W57" s="330"/>
      <c r="X57" s="161"/>
      <c r="Y57" s="984"/>
      <c r="Z57" s="447"/>
      <c r="AA57" s="462"/>
      <c r="AB57" s="446"/>
      <c r="AC57" s="445"/>
      <c r="AD57" s="445"/>
      <c r="AE57" s="452"/>
    </row>
    <row r="58" spans="1:31" ht="6" customHeight="1" outlineLevel="1">
      <c r="A58" s="980">
        <f>A54</f>
        <v>0</v>
      </c>
      <c r="B58" s="7" t="s">
        <v>54</v>
      </c>
      <c r="C58" s="321"/>
      <c r="D58" s="187"/>
      <c r="E58" s="279"/>
      <c r="F58" s="165"/>
      <c r="G58" s="165"/>
      <c r="H58" s="132"/>
      <c r="I58" s="132"/>
      <c r="J58" s="10"/>
      <c r="K58" s="48"/>
      <c r="L58" s="10"/>
      <c r="M58" s="52"/>
      <c r="N58" s="10"/>
      <c r="O58" s="53"/>
      <c r="P58" s="10"/>
      <c r="Q58" s="58"/>
      <c r="R58" s="58"/>
      <c r="S58" s="12"/>
      <c r="T58" s="12"/>
      <c r="U58" s="280"/>
      <c r="V58" s="76"/>
      <c r="W58" s="327"/>
      <c r="X58" s="161"/>
      <c r="AA58" s="462"/>
      <c r="AC58" s="455"/>
      <c r="AD58" s="455"/>
      <c r="AE58" s="452"/>
    </row>
    <row r="59" spans="1:31" ht="15.75" customHeight="1" outlineLevel="1">
      <c r="A59" s="980">
        <f t="shared" ref="A59:A66" si="2">A58</f>
        <v>0</v>
      </c>
      <c r="B59" s="7" t="s">
        <v>54</v>
      </c>
      <c r="C59" s="321"/>
      <c r="D59" s="187"/>
      <c r="E59" s="279"/>
      <c r="F59" s="220" t="s">
        <v>102</v>
      </c>
      <c r="G59" s="219"/>
      <c r="H59" s="186"/>
      <c r="I59" s="186"/>
      <c r="J59" s="140"/>
      <c r="K59" s="55"/>
      <c r="L59" s="56"/>
      <c r="M59" s="57"/>
      <c r="N59" s="56"/>
      <c r="O59" s="58"/>
      <c r="P59" s="56"/>
      <c r="Q59" s="58"/>
      <c r="R59" s="56"/>
      <c r="S59" s="58"/>
      <c r="T59" s="56"/>
      <c r="U59" s="280"/>
      <c r="V59" s="76"/>
      <c r="W59" s="327"/>
      <c r="X59" s="161"/>
      <c r="AA59" s="447"/>
      <c r="AC59" s="454"/>
      <c r="AD59" s="454"/>
      <c r="AE59" s="454"/>
    </row>
    <row r="60" spans="1:31" ht="15.75" customHeight="1" outlineLevel="1">
      <c r="A60" s="980">
        <f t="shared" si="2"/>
        <v>0</v>
      </c>
      <c r="B60" s="7" t="s">
        <v>54</v>
      </c>
      <c r="C60" s="321"/>
      <c r="D60" s="187"/>
      <c r="E60" s="279"/>
      <c r="F60" s="221" t="s">
        <v>103</v>
      </c>
      <c r="G60" s="222"/>
      <c r="H60" s="186"/>
      <c r="I60" s="186"/>
      <c r="J60" s="141"/>
      <c r="K60" s="55"/>
      <c r="L60" s="56"/>
      <c r="M60" s="57"/>
      <c r="N60" s="56"/>
      <c r="O60" s="58"/>
      <c r="P60" s="56"/>
      <c r="Q60" s="58"/>
      <c r="R60" s="56"/>
      <c r="S60" s="58"/>
      <c r="T60" s="12"/>
      <c r="U60" s="280"/>
      <c r="V60" s="76"/>
      <c r="W60" s="327"/>
      <c r="X60" s="161"/>
      <c r="AA60" s="447"/>
      <c r="AC60" s="454"/>
      <c r="AD60" s="454"/>
      <c r="AE60" s="454"/>
    </row>
    <row r="61" spans="1:31" ht="15.75" customHeight="1" outlineLevel="1">
      <c r="A61" s="980">
        <f t="shared" si="2"/>
        <v>0</v>
      </c>
      <c r="B61" s="7" t="s">
        <v>54</v>
      </c>
      <c r="C61" s="321"/>
      <c r="D61" s="187"/>
      <c r="E61" s="279"/>
      <c r="F61" s="221" t="s">
        <v>104</v>
      </c>
      <c r="G61" s="222"/>
      <c r="H61" s="186"/>
      <c r="I61" s="186"/>
      <c r="J61" s="12"/>
      <c r="K61" s="6"/>
      <c r="L61" s="12"/>
      <c r="M61" s="12"/>
      <c r="N61" s="12"/>
      <c r="O61" s="12"/>
      <c r="P61" s="12"/>
      <c r="Q61" s="12"/>
      <c r="R61" s="12"/>
      <c r="S61" s="12"/>
      <c r="T61" s="12"/>
      <c r="U61" s="280"/>
      <c r="V61" s="76"/>
      <c r="W61" s="327"/>
      <c r="X61" s="161"/>
      <c r="AA61" s="463"/>
      <c r="AC61" s="454"/>
      <c r="AD61" s="458"/>
      <c r="AE61" s="452"/>
    </row>
    <row r="62" spans="1:31" ht="15.75" customHeight="1" outlineLevel="1">
      <c r="A62" s="980">
        <f t="shared" si="2"/>
        <v>0</v>
      </c>
      <c r="B62" s="7" t="s">
        <v>54</v>
      </c>
      <c r="C62" s="321"/>
      <c r="D62" s="187"/>
      <c r="E62" s="279"/>
      <c r="F62" s="221" t="s">
        <v>105</v>
      </c>
      <c r="G62" s="222"/>
      <c r="H62" s="186"/>
      <c r="I62" s="186"/>
      <c r="J62" s="12"/>
      <c r="K62" s="6"/>
      <c r="L62" s="12"/>
      <c r="M62" s="12"/>
      <c r="N62" s="12"/>
      <c r="O62" s="12"/>
      <c r="P62" s="12"/>
      <c r="Q62" s="12"/>
      <c r="R62" s="12"/>
      <c r="S62" s="12"/>
      <c r="T62" s="12"/>
      <c r="U62" s="280"/>
      <c r="V62" s="76"/>
      <c r="W62" s="327"/>
      <c r="X62" s="161"/>
      <c r="AA62" s="447"/>
      <c r="AC62" s="454"/>
      <c r="AD62" s="458"/>
      <c r="AE62" s="452"/>
    </row>
    <row r="63" spans="1:31" ht="15.75" customHeight="1" outlineLevel="1">
      <c r="A63" s="980">
        <f t="shared" si="2"/>
        <v>0</v>
      </c>
      <c r="B63" s="7" t="s">
        <v>54</v>
      </c>
      <c r="C63" s="321"/>
      <c r="D63" s="187"/>
      <c r="E63" s="279"/>
      <c r="F63" s="221" t="s">
        <v>1581</v>
      </c>
      <c r="G63" s="222"/>
      <c r="H63" s="186"/>
      <c r="I63" s="186"/>
      <c r="J63" s="12"/>
      <c r="K63" s="6"/>
      <c r="L63" s="12"/>
      <c r="M63" s="12"/>
      <c r="N63" s="12"/>
      <c r="O63" s="12"/>
      <c r="P63" s="12"/>
      <c r="Q63" s="12"/>
      <c r="R63" s="12"/>
      <c r="S63" s="12"/>
      <c r="T63" s="12"/>
      <c r="U63" s="280"/>
      <c r="V63" s="76"/>
      <c r="W63" s="327"/>
      <c r="X63" s="161"/>
      <c r="AA63" s="447"/>
      <c r="AC63" s="454"/>
      <c r="AD63" s="458"/>
      <c r="AE63" s="452"/>
    </row>
    <row r="64" spans="1:31" ht="15.75" customHeight="1" outlineLevel="1">
      <c r="A64" s="980">
        <f t="shared" si="2"/>
        <v>0</v>
      </c>
      <c r="B64" s="7" t="s">
        <v>54</v>
      </c>
      <c r="C64" s="321"/>
      <c r="D64" s="187"/>
      <c r="E64" s="279"/>
      <c r="F64" s="221" t="s">
        <v>1580</v>
      </c>
      <c r="G64" s="222"/>
      <c r="H64" s="186"/>
      <c r="I64" s="186"/>
      <c r="J64" s="12"/>
      <c r="K64" s="6"/>
      <c r="L64" s="12"/>
      <c r="M64" s="12"/>
      <c r="N64" s="12"/>
      <c r="O64" s="12"/>
      <c r="P64" s="12"/>
      <c r="Q64" s="12"/>
      <c r="R64" s="12"/>
      <c r="S64" s="12"/>
      <c r="T64" s="12"/>
      <c r="U64" s="280"/>
      <c r="V64" s="76"/>
      <c r="W64" s="327"/>
      <c r="X64" s="161"/>
      <c r="AA64" s="447"/>
      <c r="AC64" s="445"/>
      <c r="AE64" s="452"/>
    </row>
    <row r="65" spans="1:31" ht="15.75" customHeight="1" outlineLevel="1">
      <c r="A65" s="980">
        <f t="shared" si="2"/>
        <v>0</v>
      </c>
      <c r="B65" s="7" t="s">
        <v>54</v>
      </c>
      <c r="C65" s="321"/>
      <c r="D65" s="187"/>
      <c r="E65" s="279"/>
      <c r="F65" s="221" t="s">
        <v>1711</v>
      </c>
      <c r="G65" s="222"/>
      <c r="H65" s="186"/>
      <c r="I65" s="186"/>
      <c r="J65" s="12"/>
      <c r="K65" s="6"/>
      <c r="L65" s="12"/>
      <c r="M65" s="12"/>
      <c r="N65" s="12"/>
      <c r="O65" s="12"/>
      <c r="P65" s="12"/>
      <c r="Q65" s="12"/>
      <c r="R65" s="12"/>
      <c r="S65" s="12"/>
      <c r="T65" s="12"/>
      <c r="U65" s="280"/>
      <c r="V65" s="76"/>
      <c r="W65" s="327"/>
      <c r="X65" s="161"/>
      <c r="AA65" s="447"/>
      <c r="AC65" s="445"/>
      <c r="AE65" s="452"/>
    </row>
    <row r="66" spans="1:31" ht="15.75" customHeight="1" outlineLevel="1">
      <c r="A66" s="980">
        <f t="shared" si="2"/>
        <v>0</v>
      </c>
      <c r="B66" s="7" t="s">
        <v>54</v>
      </c>
      <c r="C66" s="321"/>
      <c r="D66" s="187"/>
      <c r="E66" s="279"/>
      <c r="F66" s="223" t="s">
        <v>1532</v>
      </c>
      <c r="G66" s="224"/>
      <c r="H66" s="132"/>
      <c r="I66" s="132"/>
      <c r="J66" s="10"/>
      <c r="K66" s="48"/>
      <c r="L66" s="10"/>
      <c r="M66" s="52"/>
      <c r="N66" s="10"/>
      <c r="O66" s="53"/>
      <c r="P66" s="10"/>
      <c r="Q66" s="58"/>
      <c r="R66" s="58"/>
      <c r="S66" s="58"/>
      <c r="T66" s="10"/>
      <c r="U66" s="280"/>
      <c r="V66" s="76"/>
      <c r="W66" s="327"/>
      <c r="X66" s="473"/>
      <c r="AA66" s="447"/>
      <c r="AC66" s="445"/>
      <c r="AE66" s="452"/>
    </row>
    <row r="67" spans="1:31" ht="6" customHeight="1" outlineLevel="1">
      <c r="A67" s="980">
        <f>IF(SUM(A68:A71)=0,0,1)</f>
        <v>0</v>
      </c>
      <c r="B67" s="7" t="s">
        <v>54</v>
      </c>
      <c r="C67" s="321"/>
      <c r="D67" s="187"/>
      <c r="E67" s="279"/>
      <c r="F67" s="482"/>
      <c r="G67" s="132"/>
      <c r="H67" s="132"/>
      <c r="I67" s="132"/>
      <c r="J67" s="10"/>
      <c r="K67" s="48"/>
      <c r="L67" s="10"/>
      <c r="M67" s="52"/>
      <c r="N67" s="10"/>
      <c r="O67" s="53"/>
      <c r="P67" s="10"/>
      <c r="Q67" s="58"/>
      <c r="R67" s="58"/>
      <c r="S67" s="58"/>
      <c r="T67" s="10"/>
      <c r="U67" s="280"/>
      <c r="V67" s="76"/>
      <c r="W67" s="327"/>
      <c r="X67" s="387"/>
      <c r="AA67" s="447"/>
      <c r="AC67" s="445"/>
      <c r="AE67" s="452"/>
    </row>
    <row r="68" spans="1:31" ht="15.75" customHeight="1" outlineLevel="3">
      <c r="A68" s="980">
        <f>IF(K68=0,0,1)</f>
        <v>0</v>
      </c>
      <c r="B68" s="7" t="s">
        <v>54</v>
      </c>
      <c r="C68" s="321"/>
      <c r="D68" s="187"/>
      <c r="E68" s="282" t="str">
        <f>Onderbouwing_M29!B10</f>
        <v>V1-1-A1</v>
      </c>
      <c r="F68" s="226" t="str">
        <f>Onderbouwing_M29!D10</f>
        <v>Spouwmuurisolatie vlokken (minerale wol) 60 mm &lt; 70 m²</v>
      </c>
      <c r="G68" s="226"/>
      <c r="H68" s="226"/>
      <c r="I68" s="222"/>
      <c r="J68" s="227"/>
      <c r="K68" s="355"/>
      <c r="L68" s="10"/>
      <c r="M68" s="59" t="str">
        <f>Onderbouwing_M29!F10</f>
        <v>m²</v>
      </c>
      <c r="N68" s="10"/>
      <c r="O68" s="92">
        <f>Onderbouwing_M29!O10</f>
        <v>17.5</v>
      </c>
      <c r="P68" s="10"/>
      <c r="Q68" s="58"/>
      <c r="R68" s="10"/>
      <c r="S68" s="92">
        <f>O68*K68</f>
        <v>0</v>
      </c>
      <c r="T68" s="10"/>
      <c r="U68" s="280"/>
      <c r="V68" s="76"/>
      <c r="W68" s="327"/>
      <c r="X68" s="473"/>
      <c r="Z68" s="991"/>
      <c r="AA68" s="462"/>
      <c r="AC68" s="445"/>
      <c r="AE68" s="452"/>
    </row>
    <row r="69" spans="1:31" ht="15.75" customHeight="1" outlineLevel="3">
      <c r="A69" s="980">
        <f t="shared" ref="A69:A70" si="3">IF(K69=0,0,1)</f>
        <v>0</v>
      </c>
      <c r="B69" s="7" t="s">
        <v>54</v>
      </c>
      <c r="C69" s="321"/>
      <c r="D69" s="187"/>
      <c r="E69" s="282" t="str">
        <f>Onderbouwing_M29!B15</f>
        <v>V1-1-A2</v>
      </c>
      <c r="F69" s="226" t="str">
        <f>Onderbouwing_M29!D15</f>
        <v>Spouwmuurisolatie vlokken (minerale wol) 60 mm 70-130 m²</v>
      </c>
      <c r="G69" s="222"/>
      <c r="H69" s="222"/>
      <c r="I69" s="222"/>
      <c r="J69" s="227"/>
      <c r="K69" s="355"/>
      <c r="L69" s="10"/>
      <c r="M69" s="59" t="str">
        <f>Onderbouwing_M29!F15</f>
        <v>m²</v>
      </c>
      <c r="N69" s="10"/>
      <c r="O69" s="92">
        <f>Onderbouwing_M29!O15</f>
        <v>16</v>
      </c>
      <c r="P69" s="10"/>
      <c r="Q69" s="58"/>
      <c r="R69" s="10"/>
      <c r="S69" s="92">
        <f t="shared" ref="S69:S92" si="4">O69*K69</f>
        <v>0</v>
      </c>
      <c r="T69" s="10"/>
      <c r="U69" s="280"/>
      <c r="V69" s="76"/>
      <c r="W69" s="327"/>
      <c r="X69" s="161"/>
      <c r="AA69" s="462"/>
      <c r="AC69" s="445"/>
      <c r="AE69" s="452"/>
    </row>
    <row r="70" spans="1:31" ht="15.75" customHeight="1" outlineLevel="3">
      <c r="A70" s="980">
        <f t="shared" si="3"/>
        <v>0</v>
      </c>
      <c r="B70" s="7" t="s">
        <v>54</v>
      </c>
      <c r="C70" s="321"/>
      <c r="D70" s="187"/>
      <c r="E70" s="282" t="str">
        <f>Onderbouwing_M29!B20</f>
        <v>V1-1-A3</v>
      </c>
      <c r="F70" s="226" t="str">
        <f>Onderbouwing_M29!D20</f>
        <v>Spouwmuurisolatie vlokken (minerale wol) 60 mm &gt; 130 m²</v>
      </c>
      <c r="G70" s="222"/>
      <c r="H70" s="222"/>
      <c r="I70" s="222"/>
      <c r="J70" s="227"/>
      <c r="K70" s="355"/>
      <c r="L70" s="10"/>
      <c r="M70" s="59" t="str">
        <f>Onderbouwing_M29!F20</f>
        <v>m²</v>
      </c>
      <c r="N70" s="10"/>
      <c r="O70" s="92">
        <f>Onderbouwing_M29!O20</f>
        <v>14.5</v>
      </c>
      <c r="P70" s="10"/>
      <c r="Q70" s="58"/>
      <c r="R70" s="10"/>
      <c r="S70" s="92">
        <f t="shared" si="4"/>
        <v>0</v>
      </c>
      <c r="T70" s="10"/>
      <c r="U70" s="280"/>
      <c r="V70" s="76"/>
      <c r="W70" s="327"/>
      <c r="X70" s="161"/>
      <c r="AA70" s="462"/>
      <c r="AC70" s="445"/>
      <c r="AE70" s="452"/>
    </row>
    <row r="71" spans="1:31" ht="15.75" customHeight="1" outlineLevel="1">
      <c r="A71" s="980">
        <f t="shared" ref="A71:A81" si="5">IF(K71=0,0,1)</f>
        <v>0</v>
      </c>
      <c r="B71" s="7" t="s">
        <v>54</v>
      </c>
      <c r="C71" s="321"/>
      <c r="D71" s="187"/>
      <c r="E71" s="282" t="str">
        <f>Onderbouwing_M29!B25</f>
        <v>V1-1-A4</v>
      </c>
      <c r="F71" s="226" t="str">
        <f>Onderbouwing_M29!D25</f>
        <v>╚ Vlokken meer-/minderprijs per mm bredere/smallere spouw dan 60 mm.</v>
      </c>
      <c r="G71" s="222"/>
      <c r="H71" s="962"/>
      <c r="I71" s="968">
        <v>0</v>
      </c>
      <c r="J71" s="229" t="s">
        <v>106</v>
      </c>
      <c r="K71" s="355"/>
      <c r="L71" s="10"/>
      <c r="M71" s="59" t="str">
        <f>Onderbouwing_M29!F25</f>
        <v>m²</v>
      </c>
      <c r="N71" s="10"/>
      <c r="O71" s="92">
        <f>Onderbouwing_M29!O25*Maatregel_29_kosten!I71</f>
        <v>0</v>
      </c>
      <c r="P71" s="350"/>
      <c r="Q71" s="58"/>
      <c r="R71" s="10"/>
      <c r="S71" s="92">
        <f t="shared" si="4"/>
        <v>0</v>
      </c>
      <c r="T71" s="12"/>
      <c r="U71" s="280"/>
      <c r="V71" s="76"/>
      <c r="W71" s="327"/>
      <c r="X71" s="161"/>
      <c r="AA71" s="462"/>
      <c r="AC71" s="445"/>
      <c r="AE71" s="452"/>
    </row>
    <row r="72" spans="1:31" ht="6" customHeight="1" outlineLevel="1">
      <c r="A72" s="980">
        <f>IF(SUM(A73:A76)=0,0,1)</f>
        <v>0</v>
      </c>
      <c r="B72" s="7" t="s">
        <v>54</v>
      </c>
      <c r="C72" s="321"/>
      <c r="D72" s="187"/>
      <c r="E72" s="279"/>
      <c r="F72" s="226"/>
      <c r="G72" s="226"/>
      <c r="H72" s="226"/>
      <c r="I72" s="222"/>
      <c r="J72" s="227"/>
      <c r="K72" s="57"/>
      <c r="L72" s="59"/>
      <c r="M72" s="59"/>
      <c r="N72" s="93"/>
      <c r="O72" s="374"/>
      <c r="P72" s="93"/>
      <c r="Q72" s="58"/>
      <c r="R72" s="93"/>
      <c r="S72" s="92"/>
      <c r="T72" s="93"/>
      <c r="U72" s="280"/>
      <c r="V72" s="76"/>
      <c r="W72" s="327"/>
      <c r="X72" s="161"/>
      <c r="AA72" s="462"/>
      <c r="AC72" s="445"/>
      <c r="AE72" s="452"/>
    </row>
    <row r="73" spans="1:31" ht="15.75" customHeight="1" outlineLevel="3">
      <c r="A73" s="980">
        <f t="shared" si="5"/>
        <v>0</v>
      </c>
      <c r="B73" s="7" t="s">
        <v>54</v>
      </c>
      <c r="C73" s="321"/>
      <c r="D73" s="187"/>
      <c r="E73" s="282" t="str">
        <f>Onderbouwing_M29!B30</f>
        <v>V1-1-B1</v>
      </c>
      <c r="F73" s="226" t="str">
        <f>Onderbouwing_M29!D30</f>
        <v>Spouwmuurisolatie EPS parels / korrels 60 mm &lt; 70 m²</v>
      </c>
      <c r="G73" s="226"/>
      <c r="H73" s="226"/>
      <c r="I73" s="222"/>
      <c r="J73" s="227"/>
      <c r="K73" s="355"/>
      <c r="L73" s="10"/>
      <c r="M73" s="59" t="str">
        <f>Onderbouwing_M29!F30</f>
        <v>m²</v>
      </c>
      <c r="N73" s="10"/>
      <c r="O73" s="92">
        <f>Onderbouwing_M29!O30</f>
        <v>17.5</v>
      </c>
      <c r="P73" s="10"/>
      <c r="Q73" s="58"/>
      <c r="R73" s="10"/>
      <c r="S73" s="92">
        <f t="shared" si="4"/>
        <v>0</v>
      </c>
      <c r="T73" s="10"/>
      <c r="U73" s="280"/>
      <c r="V73" s="76"/>
      <c r="W73" s="327"/>
      <c r="X73" s="161"/>
      <c r="AA73" s="462"/>
      <c r="AC73" s="445"/>
      <c r="AE73" s="452"/>
    </row>
    <row r="74" spans="1:31" ht="15.75" customHeight="1" outlineLevel="3">
      <c r="A74" s="980">
        <f t="shared" ref="A74" si="6">IF(K74=0,0,1)</f>
        <v>0</v>
      </c>
      <c r="B74" s="7" t="s">
        <v>54</v>
      </c>
      <c r="C74" s="321"/>
      <c r="D74" s="187"/>
      <c r="E74" s="282" t="str">
        <f>Onderbouwing_M29!B35</f>
        <v>V1-1-B2</v>
      </c>
      <c r="F74" s="226" t="str">
        <f>Onderbouwing_M29!D35</f>
        <v>Spouwmuurisolatie EPS parels / korrels 60 mm 70-130 m²</v>
      </c>
      <c r="G74" s="226"/>
      <c r="H74" s="226"/>
      <c r="I74" s="222"/>
      <c r="J74" s="227"/>
      <c r="K74" s="355"/>
      <c r="L74" s="10"/>
      <c r="M74" s="59" t="str">
        <f>Onderbouwing_M29!F35</f>
        <v>m²</v>
      </c>
      <c r="N74" s="10"/>
      <c r="O74" s="92">
        <f>Onderbouwing_M29!O35</f>
        <v>16</v>
      </c>
      <c r="P74" s="10"/>
      <c r="Q74" s="58"/>
      <c r="R74" s="10"/>
      <c r="S74" s="92">
        <f t="shared" si="4"/>
        <v>0</v>
      </c>
      <c r="T74" s="10"/>
      <c r="U74" s="280"/>
      <c r="V74" s="76"/>
      <c r="W74" s="327"/>
      <c r="X74" s="161"/>
      <c r="AA74" s="462"/>
      <c r="AC74" s="445"/>
      <c r="AE74" s="452"/>
    </row>
    <row r="75" spans="1:31" ht="15.75" customHeight="1" outlineLevel="3">
      <c r="A75" s="980">
        <f t="shared" ref="A75" si="7">IF(K75=0,0,1)</f>
        <v>0</v>
      </c>
      <c r="B75" s="7" t="s">
        <v>54</v>
      </c>
      <c r="C75" s="321"/>
      <c r="D75" s="187"/>
      <c r="E75" s="282" t="str">
        <f>Onderbouwing_M29!B40</f>
        <v>V1-1-B3</v>
      </c>
      <c r="F75" s="226" t="str">
        <f>Onderbouwing_M29!D40</f>
        <v>Spouwmuurisolatie EPS parels / korrels 60 mm &gt; 130 m²</v>
      </c>
      <c r="G75" s="226"/>
      <c r="H75" s="226"/>
      <c r="I75" s="222"/>
      <c r="J75" s="227"/>
      <c r="K75" s="355"/>
      <c r="L75" s="10"/>
      <c r="M75" s="59" t="str">
        <f>Onderbouwing_M29!F40</f>
        <v>m²</v>
      </c>
      <c r="N75" s="10"/>
      <c r="O75" s="92">
        <f>Onderbouwing_M29!O40</f>
        <v>14.5</v>
      </c>
      <c r="P75" s="10"/>
      <c r="Q75" s="58"/>
      <c r="R75" s="10"/>
      <c r="S75" s="92">
        <f t="shared" si="4"/>
        <v>0</v>
      </c>
      <c r="T75" s="10"/>
      <c r="U75" s="280"/>
      <c r="V75" s="76"/>
      <c r="W75" s="327"/>
      <c r="X75" s="161"/>
      <c r="AA75" s="462"/>
      <c r="AC75" s="445"/>
      <c r="AE75" s="452"/>
    </row>
    <row r="76" spans="1:31" ht="15.75" customHeight="1" outlineLevel="1">
      <c r="A76" s="980">
        <f t="shared" si="5"/>
        <v>0</v>
      </c>
      <c r="B76" s="7" t="s">
        <v>54</v>
      </c>
      <c r="C76" s="321"/>
      <c r="D76" s="187"/>
      <c r="E76" s="282" t="str">
        <f>Onderbouwing_M29!B45</f>
        <v>V1-1-B4</v>
      </c>
      <c r="F76" s="226" t="str">
        <f>Onderbouwing_M29!D45</f>
        <v>╚ EPS meer-/minderprijs per mm bredere/smallere spouw dan 60 mm.</v>
      </c>
      <c r="G76" s="222"/>
      <c r="H76" s="962"/>
      <c r="I76" s="968">
        <v>0</v>
      </c>
      <c r="J76" s="229" t="s">
        <v>106</v>
      </c>
      <c r="K76" s="355"/>
      <c r="L76" s="10"/>
      <c r="M76" s="59" t="str">
        <f>Onderbouwing_M29!F45</f>
        <v>m²</v>
      </c>
      <c r="N76" s="10"/>
      <c r="O76" s="92">
        <f>Onderbouwing_M29!O45*Maatregel_29_kosten!I76</f>
        <v>0</v>
      </c>
      <c r="P76" s="10"/>
      <c r="Q76" s="58"/>
      <c r="R76" s="10"/>
      <c r="S76" s="92">
        <f t="shared" si="4"/>
        <v>0</v>
      </c>
      <c r="T76" s="12"/>
      <c r="U76" s="280"/>
      <c r="V76" s="76"/>
      <c r="W76" s="327"/>
      <c r="X76" s="161"/>
      <c r="AA76" s="462"/>
      <c r="AC76" s="445"/>
      <c r="AE76" s="452"/>
    </row>
    <row r="77" spans="1:31" ht="6" customHeight="1" outlineLevel="1">
      <c r="A77" s="980">
        <f>IF(SUM(A78:A81)=0,0,1)</f>
        <v>0</v>
      </c>
      <c r="B77" s="7" t="s">
        <v>54</v>
      </c>
      <c r="C77" s="321"/>
      <c r="D77" s="187"/>
      <c r="E77" s="279"/>
      <c r="F77" s="226"/>
      <c r="G77" s="226"/>
      <c r="H77" s="226"/>
      <c r="I77" s="222"/>
      <c r="J77" s="227"/>
      <c r="K77" s="57"/>
      <c r="L77" s="59"/>
      <c r="M77" s="59"/>
      <c r="N77" s="93"/>
      <c r="O77" s="374"/>
      <c r="P77" s="93"/>
      <c r="Q77" s="58"/>
      <c r="R77" s="93"/>
      <c r="S77" s="92"/>
      <c r="T77" s="93"/>
      <c r="U77" s="280"/>
      <c r="V77" s="76"/>
      <c r="W77" s="327"/>
      <c r="X77" s="161"/>
      <c r="AA77" s="462"/>
      <c r="AC77" s="445"/>
      <c r="AE77" s="452"/>
    </row>
    <row r="78" spans="1:31" ht="15.75" customHeight="1" outlineLevel="3">
      <c r="A78" s="980">
        <f t="shared" si="5"/>
        <v>0</v>
      </c>
      <c r="B78" s="7" t="s">
        <v>54</v>
      </c>
      <c r="C78" s="321"/>
      <c r="D78" s="187"/>
      <c r="E78" s="282" t="str">
        <f>Onderbouwing_M29!B50</f>
        <v>V1-1-C1</v>
      </c>
      <c r="F78" s="226" t="str">
        <f>Onderbouwing_M29!D50</f>
        <v>Spouwmuurisolatie PUR schuim 60 mm &lt; 70 m²</v>
      </c>
      <c r="G78" s="222"/>
      <c r="H78" s="222"/>
      <c r="I78" s="222"/>
      <c r="J78" s="227"/>
      <c r="K78" s="355"/>
      <c r="L78" s="10"/>
      <c r="M78" s="59" t="str">
        <f>Onderbouwing_M29!F50</f>
        <v>m²</v>
      </c>
      <c r="N78" s="10"/>
      <c r="O78" s="92">
        <f>Onderbouwing_M29!O50</f>
        <v>24</v>
      </c>
      <c r="P78" s="10"/>
      <c r="Q78" s="58"/>
      <c r="R78" s="10"/>
      <c r="S78" s="92">
        <f t="shared" si="4"/>
        <v>0</v>
      </c>
      <c r="T78" s="10"/>
      <c r="U78" s="280"/>
      <c r="V78" s="76"/>
      <c r="W78" s="327"/>
      <c r="X78" s="161"/>
      <c r="AA78" s="462"/>
      <c r="AC78" s="445"/>
      <c r="AE78" s="452"/>
    </row>
    <row r="79" spans="1:31" ht="15.75" customHeight="1" outlineLevel="3">
      <c r="A79" s="980">
        <f t="shared" si="5"/>
        <v>0</v>
      </c>
      <c r="B79" s="7" t="s">
        <v>54</v>
      </c>
      <c r="C79" s="321"/>
      <c r="D79" s="187"/>
      <c r="E79" s="282" t="str">
        <f>Onderbouwing_M29!B55</f>
        <v>V1-1-C2</v>
      </c>
      <c r="F79" s="226" t="str">
        <f>Onderbouwing_M29!D55</f>
        <v>Spouwmuurisolatie PUR schuim 60 mm 70-130 m²</v>
      </c>
      <c r="G79" s="222"/>
      <c r="H79" s="222"/>
      <c r="I79" s="222"/>
      <c r="J79" s="227"/>
      <c r="K79" s="355"/>
      <c r="L79" s="10"/>
      <c r="M79" s="59" t="str">
        <f>Onderbouwing_M29!F55</f>
        <v>m²</v>
      </c>
      <c r="N79" s="10"/>
      <c r="O79" s="92">
        <f>Onderbouwing_M29!O55</f>
        <v>22</v>
      </c>
      <c r="P79" s="10"/>
      <c r="Q79" s="58"/>
      <c r="R79" s="10"/>
      <c r="S79" s="92">
        <f t="shared" si="4"/>
        <v>0</v>
      </c>
      <c r="T79" s="10"/>
      <c r="U79" s="280"/>
      <c r="V79" s="76"/>
      <c r="W79" s="327"/>
      <c r="X79" s="161"/>
      <c r="AA79" s="462"/>
      <c r="AC79" s="445"/>
      <c r="AE79" s="452"/>
    </row>
    <row r="80" spans="1:31" ht="15.75" customHeight="1" outlineLevel="3">
      <c r="A80" s="980">
        <f t="shared" ref="A80" si="8">IF(K80=0,0,1)</f>
        <v>0</v>
      </c>
      <c r="B80" s="7" t="s">
        <v>54</v>
      </c>
      <c r="C80" s="321"/>
      <c r="D80" s="187"/>
      <c r="E80" s="282" t="str">
        <f>Onderbouwing_M29!B60</f>
        <v>V1-1-C3</v>
      </c>
      <c r="F80" s="226" t="str">
        <f>Onderbouwing_M29!D60</f>
        <v>Spouwmuurisolatie PUR schuim 60 mm &gt; 130 m²</v>
      </c>
      <c r="G80" s="222"/>
      <c r="H80" s="222"/>
      <c r="I80" s="222"/>
      <c r="J80" s="227"/>
      <c r="K80" s="355"/>
      <c r="L80" s="10"/>
      <c r="M80" s="59" t="str">
        <f>Onderbouwing_M29!F60</f>
        <v>m²</v>
      </c>
      <c r="N80" s="10"/>
      <c r="O80" s="92">
        <f>Onderbouwing_M29!O60</f>
        <v>20</v>
      </c>
      <c r="P80" s="10"/>
      <c r="Q80" s="58"/>
      <c r="R80" s="10"/>
      <c r="S80" s="92">
        <f t="shared" si="4"/>
        <v>0</v>
      </c>
      <c r="T80" s="10"/>
      <c r="U80" s="280"/>
      <c r="V80" s="76"/>
      <c r="W80" s="327"/>
      <c r="X80" s="161"/>
      <c r="AA80" s="462"/>
      <c r="AC80" s="445"/>
      <c r="AE80" s="452"/>
    </row>
    <row r="81" spans="1:31" ht="15.75" customHeight="1" outlineLevel="1">
      <c r="A81" s="980">
        <f t="shared" si="5"/>
        <v>0</v>
      </c>
      <c r="B81" s="7" t="s">
        <v>54</v>
      </c>
      <c r="C81" s="321"/>
      <c r="D81" s="187"/>
      <c r="E81" s="282" t="str">
        <f>Onderbouwing_M29!B60</f>
        <v>V1-1-C3</v>
      </c>
      <c r="F81" s="226" t="str">
        <f>Onderbouwing_M29!D65</f>
        <v>╚ PUR meer-/minderprijs per mm bredere/smallere spouw dan 60 mm.</v>
      </c>
      <c r="G81" s="222"/>
      <c r="H81" s="962"/>
      <c r="I81" s="968">
        <v>0</v>
      </c>
      <c r="J81" s="229" t="s">
        <v>106</v>
      </c>
      <c r="K81" s="355"/>
      <c r="L81" s="10"/>
      <c r="M81" s="59" t="str">
        <f>Onderbouwing_M29!F65</f>
        <v>m²</v>
      </c>
      <c r="N81" s="10"/>
      <c r="O81" s="92">
        <f>Onderbouwing_M29!O65*Maatregel_29_kosten!I81</f>
        <v>0</v>
      </c>
      <c r="P81" s="10"/>
      <c r="Q81" s="58"/>
      <c r="R81" s="10"/>
      <c r="S81" s="92">
        <f t="shared" si="4"/>
        <v>0</v>
      </c>
      <c r="T81" s="12"/>
      <c r="U81" s="280"/>
      <c r="V81" s="76"/>
      <c r="W81" s="327"/>
      <c r="X81" s="161"/>
      <c r="AA81" s="462"/>
      <c r="AC81" s="445"/>
      <c r="AE81" s="452"/>
    </row>
    <row r="82" spans="1:31" ht="6" customHeight="1" outlineLevel="1">
      <c r="A82" s="980">
        <f>IF(SUM(A83:A92)=0,0,1)</f>
        <v>0</v>
      </c>
      <c r="B82" s="7" t="s">
        <v>54</v>
      </c>
      <c r="C82" s="321"/>
      <c r="D82" s="187"/>
      <c r="E82" s="279"/>
      <c r="F82" s="226"/>
      <c r="G82" s="226"/>
      <c r="H82" s="226"/>
      <c r="I82" s="226"/>
      <c r="J82" s="227"/>
      <c r="K82" s="57"/>
      <c r="L82" s="59"/>
      <c r="M82" s="59"/>
      <c r="N82" s="93"/>
      <c r="O82" s="374"/>
      <c r="P82" s="374"/>
      <c r="Q82" s="374"/>
      <c r="R82" s="374"/>
      <c r="S82" s="92"/>
      <c r="T82" s="93"/>
      <c r="U82" s="280"/>
      <c r="V82" s="76"/>
      <c r="W82" s="327"/>
      <c r="X82" s="161"/>
      <c r="AA82" s="462"/>
      <c r="AC82" s="445"/>
      <c r="AE82" s="452"/>
    </row>
    <row r="83" spans="1:31" ht="15.75" customHeight="1" outlineLevel="1">
      <c r="A83" s="980">
        <f>IF(SUM(A87:A92)=0,0,1)</f>
        <v>0</v>
      </c>
      <c r="B83" s="7" t="s">
        <v>54</v>
      </c>
      <c r="C83" s="321"/>
      <c r="D83" s="187"/>
      <c r="E83" s="282" t="str">
        <f>Onderbouwing_M29!B75</f>
        <v>V1-1-X</v>
      </c>
      <c r="F83" s="964" t="str">
        <f>Onderbouwing_M29!D75</f>
        <v>Bijkomende kosten:</v>
      </c>
      <c r="G83" s="226"/>
      <c r="H83" s="222"/>
      <c r="I83" s="226"/>
      <c r="J83" s="227"/>
      <c r="K83" s="57"/>
      <c r="L83" s="10"/>
      <c r="M83" s="59"/>
      <c r="N83" s="10"/>
      <c r="O83" s="92"/>
      <c r="P83" s="10"/>
      <c r="Q83" s="58"/>
      <c r="R83" s="10"/>
      <c r="S83" s="92"/>
      <c r="T83" s="10"/>
      <c r="U83" s="280"/>
      <c r="V83" s="76"/>
      <c r="W83" s="327"/>
      <c r="X83" s="161"/>
      <c r="AA83" s="462"/>
      <c r="AC83" s="445"/>
      <c r="AE83" s="452"/>
    </row>
    <row r="84" spans="1:31" ht="15.75" customHeight="1" outlineLevel="1">
      <c r="A84" s="980">
        <f>IF(K84=0,0,1)</f>
        <v>0</v>
      </c>
      <c r="C84" s="321"/>
      <c r="D84" s="187"/>
      <c r="E84" s="282" t="str">
        <f>Onderbouwing_M29!B77</f>
        <v>V1-1-X1</v>
      </c>
      <c r="F84" s="226" t="str">
        <f>Onderbouwing_M29!D77</f>
        <v>Minimum Tarief (van toepassing indien totaal spuit en/of inblaas isoleren lager is dan € 750)</v>
      </c>
      <c r="G84" s="226"/>
      <c r="H84" s="222"/>
      <c r="I84" s="226"/>
      <c r="J84" s="227"/>
      <c r="K84" s="355"/>
      <c r="L84" s="10"/>
      <c r="M84" s="59" t="str">
        <f>Onderbouwing_M29!F77</f>
        <v>won</v>
      </c>
      <c r="N84" s="10"/>
      <c r="O84" s="92">
        <f>Onderbouwing_M29!M77</f>
        <v>750</v>
      </c>
      <c r="P84" s="10"/>
      <c r="Q84" s="58"/>
      <c r="R84" s="10"/>
      <c r="S84" s="92">
        <f t="shared" si="4"/>
        <v>0</v>
      </c>
      <c r="T84" s="10"/>
      <c r="U84" s="280"/>
      <c r="V84" s="76"/>
      <c r="W84" s="327"/>
      <c r="X84" s="161"/>
      <c r="AA84" s="462"/>
      <c r="AC84" s="445"/>
      <c r="AE84" s="452"/>
    </row>
    <row r="85" spans="1:31" ht="15.75" customHeight="1" outlineLevel="1">
      <c r="A85" s="980">
        <f>IF(K85=0,0,1)</f>
        <v>0</v>
      </c>
      <c r="C85" s="321"/>
      <c r="D85" s="187"/>
      <c r="E85" s="282" t="str">
        <f>Onderbouwing_M29!B78</f>
        <v>V1-1-X2</v>
      </c>
      <c r="F85" s="226" t="str">
        <f>Onderbouwing_M29!D78</f>
        <v>Minimum Tarief timmerwerkzaamheden</v>
      </c>
      <c r="G85" s="226"/>
      <c r="H85" s="222"/>
      <c r="I85" s="226"/>
      <c r="J85" s="227"/>
      <c r="K85" s="355"/>
      <c r="L85" s="10"/>
      <c r="M85" s="59" t="str">
        <f>Onderbouwing_M29!F78</f>
        <v>won</v>
      </c>
      <c r="N85" s="10"/>
      <c r="O85" s="92">
        <f>Onderbouwing_M29!M78</f>
        <v>350</v>
      </c>
      <c r="P85" s="10"/>
      <c r="Q85" s="58"/>
      <c r="R85" s="10"/>
      <c r="S85" s="92">
        <f t="shared" si="4"/>
        <v>0</v>
      </c>
      <c r="T85" s="10"/>
      <c r="U85" s="280"/>
      <c r="V85" s="76"/>
      <c r="W85" s="327"/>
      <c r="X85" s="161"/>
      <c r="AA85" s="462"/>
      <c r="AC85" s="445"/>
      <c r="AE85" s="452"/>
    </row>
    <row r="86" spans="1:31" ht="15.75" customHeight="1" outlineLevel="1">
      <c r="A86" s="980">
        <f t="shared" ref="A86" si="9">IF(K86=0,0,1)</f>
        <v>0</v>
      </c>
      <c r="C86" s="321"/>
      <c r="D86" s="187"/>
      <c r="E86" s="282" t="str">
        <f>Onderbouwing_M29!B79</f>
        <v>V1-1-X3</v>
      </c>
      <c r="F86" s="226" t="str">
        <f>Onderbouwing_M29!D79</f>
        <v>Opname voor begin werkzaamheden  (altijd van toepassing)</v>
      </c>
      <c r="G86" s="226"/>
      <c r="H86" s="222"/>
      <c r="I86" s="226"/>
      <c r="J86" s="227"/>
      <c r="K86" s="355"/>
      <c r="L86" s="10"/>
      <c r="M86" s="59" t="str">
        <f>Onderbouwing_M29!F79</f>
        <v>won</v>
      </c>
      <c r="N86" s="10"/>
      <c r="O86" s="92">
        <f>Onderbouwing_M29!M79</f>
        <v>75</v>
      </c>
      <c r="P86" s="10"/>
      <c r="Q86" s="58"/>
      <c r="R86" s="10"/>
      <c r="S86" s="92">
        <f t="shared" si="4"/>
        <v>0</v>
      </c>
      <c r="T86" s="10"/>
      <c r="U86" s="280"/>
      <c r="V86" s="76"/>
      <c r="W86" s="327"/>
      <c r="X86" s="161"/>
      <c r="AA86" s="462"/>
      <c r="AC86" s="445"/>
      <c r="AE86" s="452"/>
    </row>
    <row r="87" spans="1:31" ht="15.75" customHeight="1" outlineLevel="1">
      <c r="A87" s="980">
        <f t="shared" ref="A87:A92" si="10">IF(K87=0,0,1)</f>
        <v>0</v>
      </c>
      <c r="B87" s="7" t="s">
        <v>54</v>
      </c>
      <c r="C87" s="321"/>
      <c r="D87" s="187"/>
      <c r="E87" s="282" t="str">
        <f>Onderbouwing_M29!B80</f>
        <v>V1-1-X4</v>
      </c>
      <c r="F87" s="226" t="str">
        <f>Onderbouwing_M29!D80</f>
        <v>Hoogwerker standaard</v>
      </c>
      <c r="G87" s="226"/>
      <c r="H87" s="222"/>
      <c r="I87" s="226"/>
      <c r="J87" s="227"/>
      <c r="K87" s="355"/>
      <c r="L87" s="10"/>
      <c r="M87" s="59" t="str">
        <f>Onderbouwing_M29!F80</f>
        <v>dag</v>
      </c>
      <c r="N87" s="10"/>
      <c r="O87" s="92">
        <f>Onderbouwing_M29!M80</f>
        <v>350</v>
      </c>
      <c r="P87" s="10"/>
      <c r="Q87" s="58"/>
      <c r="R87" s="10"/>
      <c r="S87" s="92">
        <f t="shared" si="4"/>
        <v>0</v>
      </c>
      <c r="T87" s="10"/>
      <c r="U87" s="280"/>
      <c r="V87" s="76"/>
      <c r="W87" s="327"/>
      <c r="X87" s="161"/>
      <c r="AA87" s="462"/>
      <c r="AC87" s="445"/>
      <c r="AE87" s="452"/>
    </row>
    <row r="88" spans="1:31" ht="15.75" customHeight="1" outlineLevel="1">
      <c r="A88" s="980">
        <f t="shared" si="10"/>
        <v>0</v>
      </c>
      <c r="B88" s="7" t="s">
        <v>54</v>
      </c>
      <c r="C88" s="321"/>
      <c r="D88" s="187"/>
      <c r="E88" s="282" t="str">
        <f>Onderbouwing_M29!B81</f>
        <v>V1-1-X5</v>
      </c>
      <c r="F88" s="226" t="str">
        <f>Onderbouwing_M29!D81</f>
        <v>Knip-/snijvoegherstel boorgaten</v>
      </c>
      <c r="G88" s="226"/>
      <c r="H88" s="222"/>
      <c r="I88" s="226"/>
      <c r="J88" s="227"/>
      <c r="K88" s="355"/>
      <c r="L88" s="10"/>
      <c r="M88" s="59" t="str">
        <f>Onderbouwing_M29!F81</f>
        <v>m²</v>
      </c>
      <c r="N88" s="10"/>
      <c r="O88" s="92">
        <f>Onderbouwing_M29!M81</f>
        <v>2.5</v>
      </c>
      <c r="P88" s="10"/>
      <c r="Q88" s="58"/>
      <c r="R88" s="10"/>
      <c r="S88" s="92">
        <f t="shared" si="4"/>
        <v>0</v>
      </c>
      <c r="T88" s="10"/>
      <c r="U88" s="280"/>
      <c r="V88" s="76"/>
      <c r="W88" s="327"/>
      <c r="X88" s="161"/>
      <c r="AA88" s="462"/>
      <c r="AC88" s="445"/>
      <c r="AE88" s="452"/>
    </row>
    <row r="89" spans="1:31" ht="15.75" customHeight="1" outlineLevel="1">
      <c r="A89" s="980">
        <f t="shared" si="10"/>
        <v>0</v>
      </c>
      <c r="B89" s="7" t="s">
        <v>54</v>
      </c>
      <c r="C89" s="321"/>
      <c r="D89" s="187"/>
      <c r="E89" s="282" t="str">
        <f>Onderbouwing_M29!B82</f>
        <v>V1-1-X6</v>
      </c>
      <c r="F89" s="226" t="str">
        <f>Onderbouwing_M29!D82</f>
        <v>Rolsteiger bij smalle doorgang woning</v>
      </c>
      <c r="G89" s="226"/>
      <c r="H89" s="222"/>
      <c r="I89" s="226"/>
      <c r="J89" s="227"/>
      <c r="K89" s="355"/>
      <c r="L89" s="10"/>
      <c r="M89" s="59" t="str">
        <f>Onderbouwing_M29!F82</f>
        <v>won</v>
      </c>
      <c r="N89" s="10"/>
      <c r="O89" s="92">
        <f>Onderbouwing_M29!M82</f>
        <v>150</v>
      </c>
      <c r="P89" s="10"/>
      <c r="Q89" s="58"/>
      <c r="R89" s="10"/>
      <c r="S89" s="92">
        <f t="shared" si="4"/>
        <v>0</v>
      </c>
      <c r="T89" s="10"/>
      <c r="U89" s="280"/>
      <c r="V89" s="76"/>
      <c r="W89" s="327"/>
      <c r="X89" s="161"/>
      <c r="AA89" s="462"/>
      <c r="AC89" s="445"/>
      <c r="AE89" s="452"/>
    </row>
    <row r="90" spans="1:31" ht="15.75" customHeight="1" outlineLevel="1">
      <c r="A90" s="980">
        <f t="shared" si="10"/>
        <v>0</v>
      </c>
      <c r="B90" s="7" t="s">
        <v>54</v>
      </c>
      <c r="C90" s="321"/>
      <c r="D90" s="187"/>
      <c r="E90" s="282" t="str">
        <f>Onderbouwing_M29!B83</f>
        <v>V1-1-X7</v>
      </c>
      <c r="F90" s="226" t="str">
        <f>Onderbouwing_M29!D83</f>
        <v>Spouw richting dak dichtmaken van binnenuit</v>
      </c>
      <c r="G90" s="226"/>
      <c r="H90" s="222"/>
      <c r="I90" s="226"/>
      <c r="J90" s="227"/>
      <c r="K90" s="355"/>
      <c r="L90" s="10"/>
      <c r="M90" s="59" t="str">
        <f>Onderbouwing_M29!F83</f>
        <v>won</v>
      </c>
      <c r="N90" s="10"/>
      <c r="O90" s="92">
        <f>Onderbouwing_M29!M83</f>
        <v>75</v>
      </c>
      <c r="P90" s="10"/>
      <c r="Q90" s="58"/>
      <c r="R90" s="10"/>
      <c r="S90" s="92">
        <f t="shared" si="4"/>
        <v>0</v>
      </c>
      <c r="T90" s="10"/>
      <c r="U90" s="280"/>
      <c r="V90" s="76"/>
      <c r="W90" s="327"/>
      <c r="X90" s="161"/>
      <c r="AA90" s="462"/>
      <c r="AC90" s="445"/>
      <c r="AE90" s="452"/>
    </row>
    <row r="91" spans="1:31" ht="15.75" customHeight="1" outlineLevel="1">
      <c r="A91" s="980">
        <f t="shared" ref="A91" si="11">IF(K91=0,0,1)</f>
        <v>0</v>
      </c>
      <c r="B91" s="7" t="s">
        <v>54</v>
      </c>
      <c r="C91" s="321"/>
      <c r="D91" s="187"/>
      <c r="E91" s="282" t="str">
        <f>Onderbouwing_M29!B84</f>
        <v>V1-1-X8</v>
      </c>
      <c r="F91" s="226" t="str">
        <f>Onderbouwing_M29!D84</f>
        <v>Spouw richting dak dichtmaken van buitenaf via dakpannen excl. hoogwerker</v>
      </c>
      <c r="G91" s="226"/>
      <c r="H91" s="222"/>
      <c r="I91" s="226"/>
      <c r="J91" s="227"/>
      <c r="K91" s="355"/>
      <c r="L91" s="10"/>
      <c r="M91" s="59" t="str">
        <f>Onderbouwing_M29!F84</f>
        <v>won</v>
      </c>
      <c r="N91" s="10"/>
      <c r="O91" s="92">
        <f>Onderbouwing_M29!M84</f>
        <v>175</v>
      </c>
      <c r="P91" s="10"/>
      <c r="Q91" s="58"/>
      <c r="R91" s="10"/>
      <c r="S91" s="92">
        <f t="shared" si="4"/>
        <v>0</v>
      </c>
      <c r="T91" s="10"/>
      <c r="U91" s="280"/>
      <c r="V91" s="76"/>
      <c r="W91" s="327"/>
      <c r="X91" s="161"/>
      <c r="AA91" s="462"/>
      <c r="AC91" s="445"/>
      <c r="AE91" s="452"/>
    </row>
    <row r="92" spans="1:31" ht="15.75" customHeight="1" outlineLevel="1">
      <c r="A92" s="980">
        <f t="shared" si="10"/>
        <v>0</v>
      </c>
      <c r="B92" s="7" t="s">
        <v>54</v>
      </c>
      <c r="C92" s="321"/>
      <c r="D92" s="187"/>
      <c r="E92" s="282" t="str">
        <f>Onderbouwing_M29!B85</f>
        <v>V1-1-X9</v>
      </c>
      <c r="F92" s="226" t="str">
        <f>Onderbouwing_M29!D85</f>
        <v>Spouwafscheiders</v>
      </c>
      <c r="G92" s="226"/>
      <c r="H92" s="222"/>
      <c r="I92" s="226"/>
      <c r="J92" s="227"/>
      <c r="K92" s="355"/>
      <c r="L92" s="10"/>
      <c r="M92" s="59" t="str">
        <f>Onderbouwing_M29!F85</f>
        <v>m¹</v>
      </c>
      <c r="N92" s="10"/>
      <c r="O92" s="92">
        <f>Onderbouwing_M29!M85</f>
        <v>8</v>
      </c>
      <c r="P92" s="10"/>
      <c r="Q92" s="58"/>
      <c r="R92" s="10"/>
      <c r="S92" s="92">
        <f t="shared" si="4"/>
        <v>0</v>
      </c>
      <c r="T92" s="10"/>
      <c r="U92" s="280"/>
      <c r="V92" s="76"/>
      <c r="W92" s="327"/>
      <c r="X92" s="161"/>
      <c r="AA92" s="462"/>
      <c r="AC92" s="445"/>
      <c r="AE92" s="452"/>
    </row>
    <row r="93" spans="1:31" ht="6" customHeight="1" outlineLevel="1">
      <c r="A93" s="980">
        <f>A94</f>
        <v>0</v>
      </c>
      <c r="B93" s="7" t="s">
        <v>54</v>
      </c>
      <c r="C93" s="321"/>
      <c r="D93" s="187"/>
      <c r="E93" s="281"/>
      <c r="F93" s="201"/>
      <c r="G93" s="132"/>
      <c r="H93" s="132"/>
      <c r="I93" s="132"/>
      <c r="J93" s="10"/>
      <c r="K93" s="48"/>
      <c r="L93" s="10"/>
      <c r="M93" s="52"/>
      <c r="N93" s="10"/>
      <c r="O93" s="53"/>
      <c r="P93" s="10"/>
      <c r="Q93" s="58"/>
      <c r="R93" s="58"/>
      <c r="S93" s="378"/>
      <c r="T93" s="10"/>
      <c r="U93" s="280"/>
      <c r="V93" s="76"/>
      <c r="W93" s="327"/>
      <c r="X93" s="161"/>
      <c r="AA93" s="462"/>
      <c r="AC93" s="445"/>
      <c r="AE93" s="452"/>
    </row>
    <row r="94" spans="1:31" s="13" customFormat="1" ht="15.75" customHeight="1">
      <c r="A94" s="980">
        <f>IF(S94=0,0,1)</f>
        <v>0</v>
      </c>
      <c r="B94" s="7" t="s">
        <v>54</v>
      </c>
      <c r="C94" s="329"/>
      <c r="D94" s="187"/>
      <c r="E94" s="755"/>
      <c r="F94" s="241"/>
      <c r="G94" s="242"/>
      <c r="H94" s="243"/>
      <c r="I94" s="243"/>
      <c r="J94" s="244"/>
      <c r="K94" s="245"/>
      <c r="L94" s="245"/>
      <c r="M94" s="246" t="str">
        <f>E54</f>
        <v>V1-1</v>
      </c>
      <c r="N94" s="247"/>
      <c r="O94" s="248" t="s">
        <v>107</v>
      </c>
      <c r="R94" s="245"/>
      <c r="S94" s="379">
        <f>ROUNDUP(SUM(S68:S92),0)</f>
        <v>0</v>
      </c>
      <c r="T94" s="249"/>
      <c r="U94" s="756"/>
      <c r="V94" s="142"/>
      <c r="W94" s="330"/>
      <c r="X94" s="161"/>
      <c r="Y94" s="989">
        <f>S94</f>
        <v>0</v>
      </c>
      <c r="Z94" s="989" t="s">
        <v>1719</v>
      </c>
      <c r="AA94" s="462"/>
      <c r="AB94" s="446"/>
      <c r="AC94" s="445"/>
      <c r="AD94" s="445"/>
      <c r="AE94" s="452"/>
    </row>
    <row r="95" spans="1:31" ht="9.75" customHeight="1" outlineLevel="1" thickBot="1">
      <c r="A95" s="980">
        <f>A94</f>
        <v>0</v>
      </c>
      <c r="B95" s="7" t="s">
        <v>54</v>
      </c>
      <c r="C95" s="321"/>
      <c r="D95" s="187"/>
      <c r="E95" s="763"/>
      <c r="F95" s="132"/>
      <c r="G95" s="132"/>
      <c r="H95" s="132"/>
      <c r="I95" s="132"/>
      <c r="J95" s="10"/>
      <c r="K95" s="48"/>
      <c r="L95" s="10"/>
      <c r="M95" s="52"/>
      <c r="N95" s="10"/>
      <c r="O95" s="53"/>
      <c r="P95" s="10"/>
      <c r="Q95" s="58"/>
      <c r="R95" s="58"/>
      <c r="S95" s="58"/>
      <c r="T95" s="58"/>
      <c r="U95" s="713"/>
      <c r="V95" s="76"/>
      <c r="W95" s="327"/>
      <c r="X95" s="161"/>
      <c r="AA95" s="447"/>
      <c r="AC95" s="445"/>
      <c r="AE95" s="452"/>
    </row>
    <row r="96" spans="1:31" s="13" customFormat="1" ht="15.75" hidden="1" customHeight="1">
      <c r="A96" s="980">
        <f>A113</f>
        <v>0</v>
      </c>
      <c r="B96" s="7"/>
      <c r="C96" s="329"/>
      <c r="D96" s="187"/>
      <c r="E96" s="759" t="s">
        <v>108</v>
      </c>
      <c r="F96" s="236" t="s">
        <v>109</v>
      </c>
      <c r="G96" s="353"/>
      <c r="H96" s="236"/>
      <c r="I96" s="236"/>
      <c r="J96" s="237"/>
      <c r="K96" s="363" t="s">
        <v>72</v>
      </c>
      <c r="L96" s="237"/>
      <c r="M96" s="237" t="s">
        <v>1440</v>
      </c>
      <c r="N96" s="237"/>
      <c r="O96" s="237" t="s">
        <v>73</v>
      </c>
      <c r="P96" s="237"/>
      <c r="Q96" s="237"/>
      <c r="R96" s="237"/>
      <c r="S96" s="237" t="s">
        <v>74</v>
      </c>
      <c r="T96" s="237"/>
      <c r="U96" s="764"/>
      <c r="V96" s="142"/>
      <c r="W96" s="330"/>
      <c r="X96" s="161"/>
      <c r="Y96" s="984"/>
      <c r="Z96" s="447"/>
      <c r="AA96" s="447"/>
      <c r="AB96" s="446"/>
      <c r="AC96" s="445"/>
      <c r="AD96" s="445"/>
      <c r="AE96" s="452"/>
    </row>
    <row r="97" spans="1:31" ht="6" hidden="1" customHeight="1">
      <c r="A97" s="980">
        <f>A96</f>
        <v>0</v>
      </c>
      <c r="C97" s="321"/>
      <c r="D97" s="187"/>
      <c r="E97" s="279"/>
      <c r="F97" s="201"/>
      <c r="G97" s="201"/>
      <c r="H97" s="150"/>
      <c r="I97" s="150"/>
      <c r="J97" s="150"/>
      <c r="K97" s="151"/>
      <c r="L97" s="9"/>
      <c r="M97" s="152"/>
      <c r="N97" s="9"/>
      <c r="O97" s="153"/>
      <c r="P97" s="9"/>
      <c r="Q97" s="154"/>
      <c r="R97" s="9"/>
      <c r="S97" s="153"/>
      <c r="T97" s="9"/>
      <c r="U97" s="280"/>
      <c r="V97" s="76"/>
      <c r="W97" s="322"/>
      <c r="X97" s="161"/>
      <c r="AA97" s="447"/>
      <c r="AB97" s="445"/>
      <c r="AC97" s="445"/>
      <c r="AE97" s="452"/>
    </row>
    <row r="98" spans="1:31" ht="15.75" hidden="1" customHeight="1" collapsed="1">
      <c r="A98" s="980">
        <f>A113</f>
        <v>0</v>
      </c>
      <c r="B98" s="7" t="s">
        <v>54</v>
      </c>
      <c r="C98" s="321"/>
      <c r="D98" s="187"/>
      <c r="E98" s="279"/>
      <c r="F98" s="220" t="s">
        <v>1493</v>
      </c>
      <c r="G98" s="219"/>
      <c r="H98" s="225"/>
      <c r="I98" s="225"/>
      <c r="J98" s="150"/>
      <c r="K98" s="151"/>
      <c r="L98" s="9"/>
      <c r="M98" s="152"/>
      <c r="N98" s="9"/>
      <c r="O98" s="153"/>
      <c r="P98" s="10"/>
      <c r="Q98" s="58"/>
      <c r="R98" s="58"/>
      <c r="S98" s="12"/>
      <c r="T98" s="9"/>
      <c r="U98" s="280"/>
      <c r="V98" s="76"/>
      <c r="W98" s="322"/>
      <c r="X98" s="161"/>
      <c r="AA98" s="447"/>
      <c r="AB98" s="445"/>
      <c r="AC98" s="454"/>
      <c r="AD98" s="454"/>
      <c r="AE98" s="454"/>
    </row>
    <row r="99" spans="1:31" ht="15.75" hidden="1" customHeight="1" outlineLevel="1">
      <c r="A99" s="980">
        <f>A98</f>
        <v>0</v>
      </c>
      <c r="B99" s="7" t="s">
        <v>54</v>
      </c>
      <c r="C99" s="321"/>
      <c r="D99" s="187"/>
      <c r="E99" s="279"/>
      <c r="F99" s="220" t="s">
        <v>1474</v>
      </c>
      <c r="G99" s="222"/>
      <c r="H99" s="225"/>
      <c r="I99" s="225"/>
      <c r="J99" s="12"/>
      <c r="K99" s="371"/>
      <c r="L99" s="12"/>
      <c r="M99" s="12"/>
      <c r="N99" s="12"/>
      <c r="O99" s="12"/>
      <c r="P99" s="10"/>
      <c r="Q99" s="58"/>
      <c r="R99" s="58"/>
      <c r="S99" s="12"/>
      <c r="T99" s="12"/>
      <c r="U99" s="280"/>
      <c r="V99" s="76"/>
      <c r="W99" s="327"/>
      <c r="X99" s="161"/>
      <c r="AA99" s="447"/>
      <c r="AC99" s="454"/>
      <c r="AD99" s="458"/>
      <c r="AE99" s="452"/>
    </row>
    <row r="100" spans="1:31" ht="6" hidden="1" customHeight="1" outlineLevel="1">
      <c r="A100" s="980">
        <f>A99</f>
        <v>0</v>
      </c>
      <c r="B100" s="7" t="s">
        <v>54</v>
      </c>
      <c r="C100" s="321"/>
      <c r="D100" s="187"/>
      <c r="E100" s="279"/>
      <c r="F100" s="480"/>
      <c r="G100" s="480"/>
      <c r="H100" s="480"/>
      <c r="I100" s="480"/>
      <c r="J100" s="150"/>
      <c r="K100" s="48"/>
      <c r="L100" s="10"/>
      <c r="M100" s="52"/>
      <c r="N100" s="10"/>
      <c r="O100" s="53"/>
      <c r="P100" s="10"/>
      <c r="Q100" s="58"/>
      <c r="R100" s="58"/>
      <c r="S100" s="378"/>
      <c r="T100" s="10"/>
      <c r="U100" s="280"/>
      <c r="V100" s="76"/>
      <c r="W100" s="327"/>
      <c r="X100" s="161"/>
      <c r="AA100" s="447"/>
      <c r="AC100" s="445"/>
      <c r="AE100" s="452"/>
    </row>
    <row r="101" spans="1:31" ht="15.75" hidden="1" customHeight="1" outlineLevel="2">
      <c r="A101" s="980">
        <f t="shared" ref="A101:A109" si="12">IF(K101=0,0,1)</f>
        <v>0</v>
      </c>
      <c r="C101" s="321"/>
      <c r="D101" s="187"/>
      <c r="E101" s="282" t="str">
        <f>Onderbouwing_M29!B88</f>
        <v>V1-2-A</v>
      </c>
      <c r="F101" s="225" t="str">
        <f>Onderbouwing_M29!D88</f>
        <v>Red cedar Zweeds rabat met isolatie PIR  Rc 4,70</v>
      </c>
      <c r="G101" s="219"/>
      <c r="H101" s="219"/>
      <c r="I101" s="219"/>
      <c r="J101" s="219"/>
      <c r="K101" s="355">
        <v>0</v>
      </c>
      <c r="L101" s="10"/>
      <c r="M101" s="59" t="str">
        <f>Onderbouwing_M29!F88</f>
        <v>m²</v>
      </c>
      <c r="N101" s="10"/>
      <c r="O101" s="375">
        <f>Onderbouwing_M29!O88</f>
        <v>271.24730087416668</v>
      </c>
      <c r="P101" s="10"/>
      <c r="Q101" s="78"/>
      <c r="R101" s="10"/>
      <c r="S101" s="92">
        <f>O101*K101</f>
        <v>0</v>
      </c>
      <c r="T101" s="10"/>
      <c r="U101" s="280"/>
      <c r="V101" s="76"/>
      <c r="W101" s="327"/>
      <c r="X101" s="161"/>
      <c r="AA101" s="462"/>
      <c r="AB101" s="462"/>
      <c r="AC101" s="445"/>
      <c r="AE101" s="452"/>
    </row>
    <row r="102" spans="1:31" ht="6" hidden="1" customHeight="1" outlineLevel="1">
      <c r="A102" s="980">
        <f>A101</f>
        <v>0</v>
      </c>
      <c r="C102" s="321"/>
      <c r="D102" s="187"/>
      <c r="E102" s="279"/>
      <c r="F102" s="226"/>
      <c r="G102" s="228"/>
      <c r="H102" s="228"/>
      <c r="I102" s="228"/>
      <c r="J102" s="228"/>
      <c r="K102" s="362"/>
      <c r="L102" s="93"/>
      <c r="M102" s="93"/>
      <c r="N102" s="93"/>
      <c r="O102" s="374"/>
      <c r="P102" s="93"/>
      <c r="Q102" s="93"/>
      <c r="R102" s="93"/>
      <c r="S102" s="92"/>
      <c r="T102" s="93"/>
      <c r="U102" s="280"/>
      <c r="V102" s="76"/>
      <c r="W102" s="327"/>
      <c r="X102" s="161"/>
      <c r="AA102" s="462"/>
      <c r="AB102" s="462"/>
      <c r="AC102" s="445"/>
      <c r="AE102" s="452"/>
    </row>
    <row r="103" spans="1:31" ht="15.75" hidden="1" customHeight="1" outlineLevel="2">
      <c r="A103" s="980">
        <f t="shared" si="12"/>
        <v>0</v>
      </c>
      <c r="C103" s="321"/>
      <c r="D103" s="187"/>
      <c r="E103" s="282" t="str">
        <f>Onderbouwing_M29!B107</f>
        <v>V1-2-B</v>
      </c>
      <c r="F103" s="226" t="str">
        <f>Onderbouwing_M29!D107</f>
        <v>Rockpanel met isolatie PIR  Rc 4,70</v>
      </c>
      <c r="G103" s="222"/>
      <c r="H103" s="222"/>
      <c r="I103" s="222"/>
      <c r="J103" s="222"/>
      <c r="K103" s="355">
        <v>0</v>
      </c>
      <c r="L103" s="10"/>
      <c r="M103" s="59" t="str">
        <f>Onderbouwing_M29!F107</f>
        <v>m²</v>
      </c>
      <c r="N103" s="10"/>
      <c r="O103" s="92">
        <f>Onderbouwing_M29!O107</f>
        <v>299.99121823749999</v>
      </c>
      <c r="P103" s="10"/>
      <c r="Q103" s="78"/>
      <c r="R103" s="10"/>
      <c r="S103" s="92">
        <f t="shared" ref="S103:S111" si="13">O103*K103</f>
        <v>0</v>
      </c>
      <c r="T103" s="10"/>
      <c r="U103" s="280"/>
      <c r="V103" s="76"/>
      <c r="W103" s="327"/>
      <c r="X103" s="161"/>
      <c r="AA103" s="462"/>
      <c r="AB103" s="462"/>
      <c r="AC103" s="445"/>
      <c r="AE103" s="452"/>
    </row>
    <row r="104" spans="1:31" ht="6" hidden="1" customHeight="1" outlineLevel="1">
      <c r="A104" s="980">
        <f>A103</f>
        <v>0</v>
      </c>
      <c r="C104" s="321"/>
      <c r="D104" s="187"/>
      <c r="E104" s="279"/>
      <c r="F104" s="226"/>
      <c r="G104" s="228"/>
      <c r="H104" s="228"/>
      <c r="I104" s="228"/>
      <c r="J104" s="228"/>
      <c r="K104" s="362"/>
      <c r="L104" s="93"/>
      <c r="M104" s="93"/>
      <c r="N104" s="93"/>
      <c r="O104" s="374"/>
      <c r="P104" s="93"/>
      <c r="Q104" s="93"/>
      <c r="R104" s="93"/>
      <c r="S104" s="92"/>
      <c r="T104" s="93"/>
      <c r="U104" s="280"/>
      <c r="V104" s="76"/>
      <c r="W104" s="327"/>
      <c r="X104" s="161"/>
      <c r="AA104" s="462"/>
      <c r="AB104" s="462"/>
      <c r="AC104" s="445"/>
      <c r="AE104" s="452"/>
    </row>
    <row r="105" spans="1:31" ht="15.75" hidden="1" customHeight="1" outlineLevel="2">
      <c r="A105" s="980">
        <f t="shared" ref="A105" si="14">IF(K105=0,0,1)</f>
        <v>0</v>
      </c>
      <c r="C105" s="321"/>
      <c r="D105" s="187"/>
      <c r="E105" s="282" t="str">
        <f>Onderbouwing_M29!B127</f>
        <v>V1-2-C</v>
      </c>
      <c r="F105" s="226" t="str">
        <f>Onderbouwing_M29!D127</f>
        <v>Trespa met isolatie PIR  Rc 4,70</v>
      </c>
      <c r="G105" s="222"/>
      <c r="H105" s="222"/>
      <c r="I105" s="222"/>
      <c r="J105" s="222"/>
      <c r="K105" s="355">
        <v>0</v>
      </c>
      <c r="L105" s="10"/>
      <c r="M105" s="59" t="str">
        <f>Onderbouwing_M29!F127</f>
        <v>m²</v>
      </c>
      <c r="N105" s="10"/>
      <c r="O105" s="92">
        <f>Onderbouwing_M29!O127</f>
        <v>305.90691701916671</v>
      </c>
      <c r="P105" s="10"/>
      <c r="Q105" s="78"/>
      <c r="R105" s="10"/>
      <c r="S105" s="92">
        <f t="shared" si="13"/>
        <v>0</v>
      </c>
      <c r="T105" s="10"/>
      <c r="U105" s="280"/>
      <c r="V105" s="76"/>
      <c r="W105" s="327"/>
      <c r="X105" s="161"/>
      <c r="AA105" s="462"/>
      <c r="AB105" s="462"/>
      <c r="AC105" s="445"/>
      <c r="AE105" s="452"/>
    </row>
    <row r="106" spans="1:31" ht="6" hidden="1" customHeight="1" outlineLevel="1">
      <c r="A106" s="980">
        <f>A105</f>
        <v>0</v>
      </c>
      <c r="C106" s="321"/>
      <c r="D106" s="187"/>
      <c r="E106" s="279"/>
      <c r="F106" s="226"/>
      <c r="G106" s="228"/>
      <c r="H106" s="228"/>
      <c r="I106" s="228"/>
      <c r="J106" s="228"/>
      <c r="K106" s="362"/>
      <c r="L106" s="93"/>
      <c r="M106" s="93"/>
      <c r="N106" s="93"/>
      <c r="O106" s="374"/>
      <c r="P106" s="93"/>
      <c r="Q106" s="93"/>
      <c r="R106" s="93"/>
      <c r="S106" s="92"/>
      <c r="T106" s="93"/>
      <c r="U106" s="280"/>
      <c r="V106" s="76"/>
      <c r="W106" s="327"/>
      <c r="X106" s="161"/>
      <c r="AA106" s="462"/>
      <c r="AB106" s="462"/>
      <c r="AC106" s="445"/>
      <c r="AE106" s="452"/>
    </row>
    <row r="107" spans="1:31" ht="15.75" hidden="1" customHeight="1" outlineLevel="2">
      <c r="A107" s="980">
        <f t="shared" si="12"/>
        <v>0</v>
      </c>
      <c r="C107" s="331"/>
      <c r="D107" s="187"/>
      <c r="E107" s="282" t="str">
        <f>Onderbouwing_M29!B147</f>
        <v>V1-2-D</v>
      </c>
      <c r="F107" s="226" t="str">
        <f>Onderbouwing_M29!D147</f>
        <v>Steenstrips op vezelplaat met isolatie PIR Rc 4,70</v>
      </c>
      <c r="G107" s="222"/>
      <c r="H107" s="222"/>
      <c r="I107" s="222"/>
      <c r="J107" s="222"/>
      <c r="K107" s="355">
        <v>0</v>
      </c>
      <c r="L107" s="10"/>
      <c r="M107" s="59" t="str">
        <f>Onderbouwing_M29!F147</f>
        <v>m²</v>
      </c>
      <c r="N107" s="10"/>
      <c r="O107" s="92">
        <f>Onderbouwing_M29!O147</f>
        <v>279.43952540416666</v>
      </c>
      <c r="P107" s="10"/>
      <c r="Q107" s="78"/>
      <c r="R107" s="10"/>
      <c r="S107" s="92">
        <f t="shared" si="13"/>
        <v>0</v>
      </c>
      <c r="T107" s="10"/>
      <c r="U107" s="280"/>
      <c r="V107" s="81"/>
      <c r="W107" s="332"/>
      <c r="X107" s="161"/>
      <c r="AA107" s="462"/>
      <c r="AB107" s="462"/>
      <c r="AC107" s="445"/>
      <c r="AE107" s="452"/>
    </row>
    <row r="108" spans="1:31" ht="6" hidden="1" customHeight="1" outlineLevel="2">
      <c r="A108" s="980">
        <f>A107</f>
        <v>0</v>
      </c>
      <c r="C108" s="321"/>
      <c r="D108" s="187"/>
      <c r="E108" s="282"/>
      <c r="F108" s="226"/>
      <c r="G108" s="222"/>
      <c r="H108" s="222"/>
      <c r="I108" s="222"/>
      <c r="J108" s="222"/>
      <c r="K108" s="365"/>
      <c r="L108" s="10"/>
      <c r="M108" s="10"/>
      <c r="N108" s="10"/>
      <c r="O108" s="376"/>
      <c r="P108" s="10"/>
      <c r="Q108" s="10"/>
      <c r="R108" s="10"/>
      <c r="S108" s="92"/>
      <c r="T108" s="10"/>
      <c r="U108" s="280"/>
      <c r="V108" s="76"/>
      <c r="W108" s="327"/>
      <c r="X108" s="161"/>
      <c r="AA108" s="462"/>
      <c r="AB108" s="462"/>
      <c r="AC108" s="445"/>
      <c r="AE108" s="452"/>
    </row>
    <row r="109" spans="1:31" ht="15.75" hidden="1" customHeight="1" outlineLevel="2">
      <c r="A109" s="980">
        <f t="shared" si="12"/>
        <v>0</v>
      </c>
      <c r="C109" s="321"/>
      <c r="D109" s="187"/>
      <c r="E109" s="282" t="str">
        <f>Onderbouwing_M29!B167</f>
        <v>V1-2-E</v>
      </c>
      <c r="F109" s="226" t="str">
        <f>Onderbouwing_M29!D167</f>
        <v>Stucwerk met isolatie EPS  Rc 4,70</v>
      </c>
      <c r="G109" s="222"/>
      <c r="H109" s="222"/>
      <c r="I109" s="222"/>
      <c r="J109" s="222"/>
      <c r="K109" s="355">
        <v>0</v>
      </c>
      <c r="L109" s="10"/>
      <c r="M109" s="59" t="str">
        <f>Onderbouwing_M29!F167</f>
        <v>m²</v>
      </c>
      <c r="N109" s="10"/>
      <c r="O109" s="92">
        <f>Onderbouwing_M29!O167</f>
        <v>141.80000000000001</v>
      </c>
      <c r="P109" s="10"/>
      <c r="Q109" s="78"/>
      <c r="R109" s="10"/>
      <c r="S109" s="92">
        <f t="shared" si="13"/>
        <v>0</v>
      </c>
      <c r="T109" s="10"/>
      <c r="U109" s="280"/>
      <c r="V109" s="76"/>
      <c r="W109" s="327"/>
      <c r="X109" s="161"/>
      <c r="AA109" s="462"/>
      <c r="AB109" s="462"/>
      <c r="AC109" s="445"/>
      <c r="AE109" s="452"/>
    </row>
    <row r="110" spans="1:31" ht="6" hidden="1" customHeight="1" outlineLevel="2">
      <c r="A110" s="980">
        <f>A111</f>
        <v>0</v>
      </c>
      <c r="C110" s="321"/>
      <c r="D110" s="187"/>
      <c r="E110" s="282"/>
      <c r="F110" s="226"/>
      <c r="G110" s="226"/>
      <c r="H110" s="226"/>
      <c r="I110" s="226"/>
      <c r="J110" s="226"/>
      <c r="K110" s="365"/>
      <c r="L110" s="10"/>
      <c r="M110" s="10"/>
      <c r="N110" s="10"/>
      <c r="O110" s="376"/>
      <c r="P110" s="10"/>
      <c r="Q110" s="10"/>
      <c r="R110" s="10"/>
      <c r="S110" s="92"/>
      <c r="T110" s="54"/>
      <c r="U110" s="280"/>
      <c r="V110" s="76"/>
      <c r="W110" s="327"/>
      <c r="X110" s="161"/>
      <c r="AA110" s="462"/>
      <c r="AB110" s="462"/>
      <c r="AC110" s="445"/>
      <c r="AE110" s="452"/>
    </row>
    <row r="111" spans="1:31" ht="15.75" hidden="1" customHeight="1" outlineLevel="2">
      <c r="A111" s="980">
        <f>IF(K111=0,0,1)</f>
        <v>0</v>
      </c>
      <c r="C111" s="321"/>
      <c r="D111" s="187"/>
      <c r="E111" s="282" t="str">
        <f>Onderbouwing_M29!B178</f>
        <v>V1-2-X</v>
      </c>
      <c r="F111" s="964" t="str">
        <f>Onderbouwing_M29!D178</f>
        <v xml:space="preserve">Bijkomende kosten </v>
      </c>
      <c r="G111" s="226"/>
      <c r="H111" s="226"/>
      <c r="I111" s="226"/>
      <c r="J111" s="226"/>
      <c r="K111" s="355"/>
      <c r="L111" s="54"/>
      <c r="M111" s="59" t="str">
        <f>Onderbouwing_M29!F178</f>
        <v>pst</v>
      </c>
      <c r="N111" s="54"/>
      <c r="O111" s="92">
        <f>Onderbouwing_M29!O178</f>
        <v>0</v>
      </c>
      <c r="P111" s="54"/>
      <c r="Q111" s="78"/>
      <c r="R111" s="54"/>
      <c r="S111" s="92">
        <f t="shared" si="13"/>
        <v>0</v>
      </c>
      <c r="T111" s="10"/>
      <c r="U111" s="280"/>
      <c r="V111" s="76"/>
      <c r="W111" s="327"/>
      <c r="X111" s="473"/>
      <c r="Z111" s="204"/>
      <c r="AB111" s="472"/>
      <c r="AC111" s="445"/>
      <c r="AE111" s="452"/>
    </row>
    <row r="112" spans="1:31" ht="6" hidden="1" customHeight="1" outlineLevel="1">
      <c r="A112" s="980">
        <f>A113</f>
        <v>0</v>
      </c>
      <c r="C112" s="321"/>
      <c r="D112" s="187"/>
      <c r="E112" s="281"/>
      <c r="F112" s="201"/>
      <c r="G112" s="132"/>
      <c r="H112" s="186"/>
      <c r="I112" s="186"/>
      <c r="J112" s="150"/>
      <c r="K112" s="48"/>
      <c r="L112" s="10"/>
      <c r="M112" s="52"/>
      <c r="N112" s="10"/>
      <c r="O112" s="53"/>
      <c r="P112" s="10"/>
      <c r="Q112" s="58"/>
      <c r="R112" s="58"/>
      <c r="S112" s="378"/>
      <c r="T112" s="10"/>
      <c r="U112" s="280"/>
      <c r="V112" s="76"/>
      <c r="W112" s="327"/>
      <c r="X112" s="161"/>
      <c r="AA112" s="462"/>
      <c r="AC112" s="445"/>
      <c r="AE112" s="452"/>
    </row>
    <row r="113" spans="1:31" s="13" customFormat="1" ht="15.75" hidden="1" customHeight="1" collapsed="1">
      <c r="A113" s="980">
        <f>IF(S113=0,0,1)</f>
        <v>0</v>
      </c>
      <c r="B113" s="7"/>
      <c r="C113" s="329"/>
      <c r="D113" s="187"/>
      <c r="E113" s="755"/>
      <c r="F113" s="241"/>
      <c r="G113" s="242"/>
      <c r="H113" s="243"/>
      <c r="I113" s="243"/>
      <c r="J113" s="244"/>
      <c r="K113" s="245"/>
      <c r="L113" s="245"/>
      <c r="M113" s="246" t="str">
        <f>E96</f>
        <v>V1-2</v>
      </c>
      <c r="N113" s="247"/>
      <c r="O113" s="248" t="s">
        <v>107</v>
      </c>
      <c r="R113" s="245"/>
      <c r="S113" s="379">
        <f>ROUNDUP(SUM(S101:S111),0)</f>
        <v>0</v>
      </c>
      <c r="T113" s="249"/>
      <c r="U113" s="756"/>
      <c r="V113" s="142"/>
      <c r="W113" s="330"/>
      <c r="X113" s="161"/>
      <c r="Y113" s="983">
        <f>S113</f>
        <v>0</v>
      </c>
      <c r="Z113" s="467"/>
      <c r="AA113" s="447"/>
      <c r="AB113" s="446"/>
      <c r="AC113" s="445"/>
      <c r="AD113" s="445"/>
      <c r="AE113" s="452"/>
    </row>
    <row r="114" spans="1:31" s="195" customFormat="1" ht="9" hidden="1" customHeight="1" outlineLevel="1">
      <c r="A114" s="980">
        <f>A115</f>
        <v>0</v>
      </c>
      <c r="B114" s="7"/>
      <c r="C114" s="333"/>
      <c r="D114" s="187"/>
      <c r="E114" s="765"/>
      <c r="F114" s="196"/>
      <c r="G114" s="196"/>
      <c r="H114" s="196"/>
      <c r="I114" s="196"/>
      <c r="J114" s="197"/>
      <c r="K114" s="198"/>
      <c r="L114" s="197"/>
      <c r="M114" s="199"/>
      <c r="N114" s="197"/>
      <c r="O114" s="200"/>
      <c r="P114" s="197"/>
      <c r="Q114" s="200"/>
      <c r="R114" s="200"/>
      <c r="S114" s="200"/>
      <c r="T114" s="200"/>
      <c r="U114" s="766"/>
      <c r="V114" s="194"/>
      <c r="W114" s="334"/>
      <c r="X114" s="161"/>
      <c r="Y114" s="990"/>
      <c r="Z114" s="464"/>
      <c r="AA114" s="464"/>
      <c r="AB114" s="465"/>
      <c r="AC114" s="445"/>
      <c r="AD114" s="445"/>
      <c r="AE114" s="466"/>
    </row>
    <row r="115" spans="1:31" s="13" customFormat="1" ht="15.75" hidden="1" customHeight="1">
      <c r="A115" s="980">
        <f>A132</f>
        <v>0</v>
      </c>
      <c r="B115" s="7"/>
      <c r="C115" s="329"/>
      <c r="D115" s="187"/>
      <c r="E115" s="761" t="s">
        <v>110</v>
      </c>
      <c r="F115" s="236" t="s">
        <v>111</v>
      </c>
      <c r="G115" s="353"/>
      <c r="H115" s="236"/>
      <c r="I115" s="236"/>
      <c r="J115" s="238"/>
      <c r="K115" s="363" t="s">
        <v>72</v>
      </c>
      <c r="L115" s="237"/>
      <c r="M115" s="237" t="s">
        <v>1440</v>
      </c>
      <c r="N115" s="237"/>
      <c r="O115" s="237" t="s">
        <v>73</v>
      </c>
      <c r="P115" s="237"/>
      <c r="Q115" s="237"/>
      <c r="R115" s="237"/>
      <c r="S115" s="237" t="s">
        <v>74</v>
      </c>
      <c r="T115" s="239"/>
      <c r="U115" s="283"/>
      <c r="V115" s="142"/>
      <c r="W115" s="330"/>
      <c r="X115" s="161"/>
      <c r="Y115" s="984"/>
      <c r="Z115" s="447"/>
      <c r="AA115" s="447"/>
      <c r="AB115" s="446"/>
      <c r="AC115" s="445"/>
      <c r="AD115" s="445"/>
      <c r="AE115" s="452"/>
    </row>
    <row r="116" spans="1:31" ht="6" hidden="1" customHeight="1">
      <c r="A116" s="980">
        <f>A120</f>
        <v>0</v>
      </c>
      <c r="C116" s="321"/>
      <c r="D116" s="187"/>
      <c r="E116" s="279"/>
      <c r="F116" s="201"/>
      <c r="G116" s="201"/>
      <c r="H116" s="150"/>
      <c r="I116" s="150"/>
      <c r="J116" s="150"/>
      <c r="K116" s="151"/>
      <c r="L116" s="9"/>
      <c r="M116" s="152"/>
      <c r="N116" s="9"/>
      <c r="O116" s="153"/>
      <c r="P116" s="9"/>
      <c r="Q116" s="154"/>
      <c r="R116" s="9"/>
      <c r="S116" s="153"/>
      <c r="T116" s="9"/>
      <c r="U116" s="280"/>
      <c r="V116" s="76"/>
      <c r="W116" s="322"/>
      <c r="X116" s="161"/>
      <c r="AA116" s="447"/>
      <c r="AB116" s="445"/>
      <c r="AC116" s="445"/>
      <c r="AE116" s="452"/>
    </row>
    <row r="117" spans="1:31" ht="15.75" hidden="1" customHeight="1">
      <c r="A117" s="980">
        <f>A132</f>
        <v>0</v>
      </c>
      <c r="B117" s="7" t="s">
        <v>54</v>
      </c>
      <c r="C117" s="321"/>
      <c r="D117" s="187"/>
      <c r="E117" s="279"/>
      <c r="F117" s="225" t="s">
        <v>1494</v>
      </c>
      <c r="G117" s="219"/>
      <c r="H117" s="225"/>
      <c r="I117" s="225"/>
      <c r="J117" s="150"/>
      <c r="K117" s="151"/>
      <c r="L117" s="9"/>
      <c r="M117" s="152"/>
      <c r="N117" s="9"/>
      <c r="O117" s="153"/>
      <c r="P117" s="10"/>
      <c r="Q117" s="58"/>
      <c r="R117" s="58"/>
      <c r="S117" s="12"/>
      <c r="T117" s="9"/>
      <c r="U117" s="280"/>
      <c r="V117" s="76"/>
      <c r="W117" s="322"/>
      <c r="X117" s="161"/>
      <c r="AA117" s="447"/>
      <c r="AB117" s="445"/>
      <c r="AC117" s="454"/>
      <c r="AD117" s="454"/>
      <c r="AE117" s="454"/>
    </row>
    <row r="118" spans="1:31" ht="15.75" hidden="1" customHeight="1" outlineLevel="1">
      <c r="A118" s="980">
        <f>A117</f>
        <v>0</v>
      </c>
      <c r="B118" s="7" t="s">
        <v>54</v>
      </c>
      <c r="C118" s="321"/>
      <c r="D118" s="187"/>
      <c r="E118" s="279"/>
      <c r="F118" s="225" t="s">
        <v>1474</v>
      </c>
      <c r="G118" s="225"/>
      <c r="H118" s="225"/>
      <c r="I118" s="225"/>
      <c r="J118" s="12"/>
      <c r="K118" s="371"/>
      <c r="L118" s="12"/>
      <c r="M118" s="12"/>
      <c r="N118" s="12"/>
      <c r="O118" s="12"/>
      <c r="P118" s="10"/>
      <c r="Q118" s="58"/>
      <c r="R118" s="58"/>
      <c r="S118" s="12"/>
      <c r="T118" s="12"/>
      <c r="U118" s="280"/>
      <c r="V118" s="76"/>
      <c r="W118" s="327"/>
      <c r="X118" s="161"/>
      <c r="AA118" s="447"/>
      <c r="AC118" s="454"/>
      <c r="AD118" s="458"/>
      <c r="AE118" s="452"/>
    </row>
    <row r="119" spans="1:31" ht="6" hidden="1" customHeight="1" outlineLevel="1" collapsed="1">
      <c r="A119" s="980">
        <f>A118</f>
        <v>0</v>
      </c>
      <c r="B119" s="7" t="s">
        <v>54</v>
      </c>
      <c r="C119" s="321"/>
      <c r="D119" s="187"/>
      <c r="E119" s="279"/>
      <c r="F119" s="480"/>
      <c r="G119" s="352"/>
      <c r="H119" s="186"/>
      <c r="I119" s="186"/>
      <c r="J119" s="10"/>
      <c r="K119" s="48"/>
      <c r="L119" s="10"/>
      <c r="M119" s="52"/>
      <c r="N119" s="10"/>
      <c r="O119" s="53"/>
      <c r="P119" s="10"/>
      <c r="Q119" s="58"/>
      <c r="R119" s="58"/>
      <c r="S119" s="58"/>
      <c r="T119" s="10"/>
      <c r="U119" s="280"/>
      <c r="V119" s="76"/>
      <c r="W119" s="327"/>
      <c r="X119" s="161"/>
      <c r="AA119" s="447"/>
      <c r="AC119" s="445"/>
      <c r="AE119" s="452"/>
    </row>
    <row r="120" spans="1:31" ht="15.75" hidden="1" customHeight="1" outlineLevel="3">
      <c r="A120" s="980">
        <f>IF(K120=0,0,1)</f>
        <v>0</v>
      </c>
      <c r="C120" s="321"/>
      <c r="D120" s="187"/>
      <c r="E120" s="282" t="str">
        <f>Onderbouwing_M29!B187</f>
        <v>V1-3-A</v>
      </c>
      <c r="F120" s="226" t="str">
        <f>Onderbouwing_M29!D187</f>
        <v>Voorzetwand vuren regels met isolatie steenwol 90  mm Rc=3,50 ?</v>
      </c>
      <c r="G120" s="222"/>
      <c r="H120" s="222"/>
      <c r="I120" s="222"/>
      <c r="J120" s="222"/>
      <c r="K120" s="355">
        <v>0</v>
      </c>
      <c r="L120" s="10"/>
      <c r="M120" s="59" t="str">
        <f>Onderbouwing_M29!F187</f>
        <v>m²</v>
      </c>
      <c r="N120" s="10"/>
      <c r="O120" s="92">
        <f>Onderbouwing_M29!O187</f>
        <v>96.077656031333333</v>
      </c>
      <c r="P120" s="10"/>
      <c r="Q120" s="78"/>
      <c r="R120" s="10"/>
      <c r="S120" s="92">
        <f>O120*K120</f>
        <v>0</v>
      </c>
      <c r="T120" s="10"/>
      <c r="U120" s="280"/>
      <c r="V120" s="76"/>
      <c r="W120" s="327"/>
      <c r="X120" s="161"/>
      <c r="AA120" s="447"/>
      <c r="AC120" s="445"/>
      <c r="AE120" s="452"/>
    </row>
    <row r="121" spans="1:31" ht="6" hidden="1" customHeight="1" outlineLevel="3">
      <c r="A121" s="980">
        <f>A122</f>
        <v>0</v>
      </c>
      <c r="C121" s="321"/>
      <c r="D121" s="187"/>
      <c r="E121" s="282"/>
      <c r="F121" s="226"/>
      <c r="G121" s="222"/>
      <c r="H121" s="222"/>
      <c r="I121" s="222"/>
      <c r="J121" s="222"/>
      <c r="K121" s="366"/>
      <c r="L121" s="54"/>
      <c r="M121" s="54"/>
      <c r="N121" s="54"/>
      <c r="O121" s="377"/>
      <c r="P121" s="54"/>
      <c r="Q121" s="54"/>
      <c r="R121" s="54"/>
      <c r="S121" s="92"/>
      <c r="T121" s="54"/>
      <c r="U121" s="280"/>
      <c r="V121" s="76"/>
      <c r="W121" s="327"/>
      <c r="X121" s="161"/>
      <c r="AA121" s="447"/>
      <c r="AC121" s="445"/>
      <c r="AE121" s="452"/>
    </row>
    <row r="122" spans="1:31" ht="15.75" hidden="1" customHeight="1" outlineLevel="3">
      <c r="A122" s="980">
        <f t="shared" ref="A122:A128" si="15">IF(K122=0,0,1)</f>
        <v>0</v>
      </c>
      <c r="C122" s="321"/>
      <c r="D122" s="187"/>
      <c r="E122" s="282" t="str">
        <f>Onderbouwing_M29!B203</f>
        <v>V1-3-B</v>
      </c>
      <c r="F122" s="226" t="str">
        <f>Onderbouwing_M29!D203</f>
        <v>Voorzetwand gipsplaat met isolatie (metal stud). steenwol 90  mm Rc=3,50 ?</v>
      </c>
      <c r="G122" s="222"/>
      <c r="H122" s="222"/>
      <c r="I122" s="222"/>
      <c r="J122" s="222"/>
      <c r="K122" s="355">
        <v>0</v>
      </c>
      <c r="L122" s="10"/>
      <c r="M122" s="59" t="str">
        <f>Onderbouwing_M29!F203</f>
        <v>m²</v>
      </c>
      <c r="N122" s="10"/>
      <c r="O122" s="92">
        <f>Onderbouwing_M29!O203</f>
        <v>59.403139739250001</v>
      </c>
      <c r="P122" s="10"/>
      <c r="Q122" s="78"/>
      <c r="R122" s="10"/>
      <c r="S122" s="92">
        <f t="shared" ref="S122:S130" si="16">O122*K122</f>
        <v>0</v>
      </c>
      <c r="T122" s="10"/>
      <c r="U122" s="280"/>
      <c r="V122" s="76"/>
      <c r="W122" s="327"/>
      <c r="X122" s="161"/>
      <c r="AA122" s="447"/>
      <c r="AC122" s="445"/>
      <c r="AE122" s="452"/>
    </row>
    <row r="123" spans="1:31" ht="6" hidden="1" customHeight="1" outlineLevel="3">
      <c r="A123" s="980">
        <f>A124</f>
        <v>0</v>
      </c>
      <c r="C123" s="321"/>
      <c r="D123" s="187"/>
      <c r="E123" s="282"/>
      <c r="F123" s="226"/>
      <c r="G123" s="222"/>
      <c r="H123" s="222"/>
      <c r="I123" s="222"/>
      <c r="J123" s="222"/>
      <c r="K123" s="365"/>
      <c r="L123" s="10"/>
      <c r="M123" s="10"/>
      <c r="N123" s="10"/>
      <c r="O123" s="376"/>
      <c r="P123" s="10"/>
      <c r="Q123" s="10"/>
      <c r="R123" s="10"/>
      <c r="S123" s="92"/>
      <c r="T123" s="10"/>
      <c r="U123" s="280"/>
      <c r="V123" s="76"/>
      <c r="W123" s="327"/>
      <c r="X123" s="161"/>
      <c r="AA123" s="447"/>
      <c r="AC123" s="445"/>
      <c r="AE123" s="452"/>
    </row>
    <row r="124" spans="1:31" ht="15.75" hidden="1" customHeight="1" outlineLevel="3">
      <c r="A124" s="980">
        <f t="shared" si="15"/>
        <v>0</v>
      </c>
      <c r="C124" s="321"/>
      <c r="D124" s="187"/>
      <c r="E124" s="282" t="str">
        <f>Onderbouwing_M29!B217</f>
        <v>V1-3-</v>
      </c>
      <c r="F124" s="226" t="str">
        <f>Onderbouwing_M29!D217</f>
        <v xml:space="preserve">isolatie Rc waarden ?  harde persing ?   isolatie Vlas ? e.d. </v>
      </c>
      <c r="G124" s="222"/>
      <c r="H124" s="222"/>
      <c r="I124" s="222"/>
      <c r="J124" s="222"/>
      <c r="K124" s="355">
        <v>0</v>
      </c>
      <c r="L124" s="10"/>
      <c r="M124" s="59" t="str">
        <f>Onderbouwing_M29!F217</f>
        <v>m²</v>
      </c>
      <c r="N124" s="10"/>
      <c r="O124" s="92">
        <v>0</v>
      </c>
      <c r="P124" s="10"/>
      <c r="Q124" s="78"/>
      <c r="R124" s="10"/>
      <c r="S124" s="92">
        <f t="shared" si="16"/>
        <v>0</v>
      </c>
      <c r="T124" s="10"/>
      <c r="U124" s="280"/>
      <c r="V124" s="76"/>
      <c r="W124" s="327"/>
      <c r="X124" s="161"/>
      <c r="AA124" s="447"/>
      <c r="AC124" s="445"/>
      <c r="AE124" s="452"/>
    </row>
    <row r="125" spans="1:31" ht="6" hidden="1" customHeight="1" outlineLevel="3">
      <c r="A125" s="980">
        <f>A126</f>
        <v>0</v>
      </c>
      <c r="C125" s="321"/>
      <c r="D125" s="187"/>
      <c r="E125" s="282"/>
      <c r="F125" s="226"/>
      <c r="G125" s="222"/>
      <c r="H125" s="222"/>
      <c r="I125" s="222"/>
      <c r="J125" s="222"/>
      <c r="K125" s="365"/>
      <c r="L125" s="10"/>
      <c r="M125" s="10"/>
      <c r="N125" s="10"/>
      <c r="O125" s="376"/>
      <c r="P125" s="10"/>
      <c r="Q125" s="10"/>
      <c r="R125" s="10"/>
      <c r="S125" s="92"/>
      <c r="T125" s="10"/>
      <c r="U125" s="280"/>
      <c r="V125" s="76"/>
      <c r="W125" s="327"/>
      <c r="X125" s="161"/>
      <c r="AA125" s="447"/>
      <c r="AC125" s="445"/>
      <c r="AE125" s="452"/>
    </row>
    <row r="126" spans="1:31" ht="15.75" hidden="1" customHeight="1" outlineLevel="3">
      <c r="A126" s="980">
        <f t="shared" si="15"/>
        <v>0</v>
      </c>
      <c r="C126" s="321"/>
      <c r="D126" s="187"/>
      <c r="E126" s="282" t="str">
        <f>Onderbouwing_M29!B223</f>
        <v>V1-3-</v>
      </c>
      <c r="F126" s="226" t="str">
        <f>Onderbouwing_M29!D223</f>
        <v xml:space="preserve">isolatie Rc waarden ?  harde persing ?   isolatie Vlas ? e.d. </v>
      </c>
      <c r="G126" s="222"/>
      <c r="H126" s="222"/>
      <c r="I126" s="222"/>
      <c r="J126" s="222"/>
      <c r="K126" s="355">
        <v>0</v>
      </c>
      <c r="L126" s="10"/>
      <c r="M126" s="59" t="str">
        <f>Onderbouwing_M29!F223</f>
        <v>m²</v>
      </c>
      <c r="N126" s="10"/>
      <c r="O126" s="92">
        <v>0</v>
      </c>
      <c r="P126" s="10"/>
      <c r="Q126" s="78"/>
      <c r="R126" s="10"/>
      <c r="S126" s="92">
        <f t="shared" si="16"/>
        <v>0</v>
      </c>
      <c r="T126" s="10"/>
      <c r="U126" s="280"/>
      <c r="V126" s="76"/>
      <c r="W126" s="327"/>
      <c r="X126" s="161"/>
      <c r="AA126" s="447"/>
      <c r="AC126" s="445"/>
      <c r="AE126" s="452"/>
    </row>
    <row r="127" spans="1:31" ht="6" hidden="1" customHeight="1" outlineLevel="3">
      <c r="A127" s="980">
        <f>A128</f>
        <v>0</v>
      </c>
      <c r="C127" s="321"/>
      <c r="D127" s="187"/>
      <c r="E127" s="282"/>
      <c r="F127" s="226"/>
      <c r="G127" s="222"/>
      <c r="H127" s="222"/>
      <c r="I127" s="222"/>
      <c r="J127" s="222"/>
      <c r="K127" s="365"/>
      <c r="L127" s="10"/>
      <c r="M127" s="10"/>
      <c r="N127" s="10"/>
      <c r="O127" s="376"/>
      <c r="P127" s="10"/>
      <c r="Q127" s="10"/>
      <c r="R127" s="10"/>
      <c r="S127" s="92"/>
      <c r="T127" s="10"/>
      <c r="U127" s="280"/>
      <c r="V127" s="76"/>
      <c r="W127" s="327"/>
      <c r="X127" s="161"/>
      <c r="AA127" s="447"/>
      <c r="AC127" s="445"/>
      <c r="AE127" s="452"/>
    </row>
    <row r="128" spans="1:31" ht="15.75" hidden="1" customHeight="1" outlineLevel="3">
      <c r="A128" s="980">
        <f t="shared" si="15"/>
        <v>0</v>
      </c>
      <c r="B128" s="17"/>
      <c r="C128" s="321"/>
      <c r="D128" s="187"/>
      <c r="E128" s="282" t="str">
        <f>Onderbouwing_M29!B230</f>
        <v>V1-3-</v>
      </c>
      <c r="F128" s="226" t="str">
        <f>Onderbouwing_M29!D230</f>
        <v xml:space="preserve">isolatie Rc waarden ?  harde persing ?   isolatie Vlas ? e.d. </v>
      </c>
      <c r="G128" s="222"/>
      <c r="H128" s="222"/>
      <c r="I128" s="222"/>
      <c r="J128" s="222"/>
      <c r="K128" s="355">
        <v>0</v>
      </c>
      <c r="L128" s="10"/>
      <c r="M128" s="59" t="str">
        <f>Onderbouwing_M29!F230</f>
        <v>m²</v>
      </c>
      <c r="N128" s="10"/>
      <c r="O128" s="92">
        <v>0</v>
      </c>
      <c r="P128" s="10"/>
      <c r="Q128" s="78"/>
      <c r="R128" s="10"/>
      <c r="S128" s="92">
        <f t="shared" si="16"/>
        <v>0</v>
      </c>
      <c r="T128" s="10"/>
      <c r="U128" s="280"/>
      <c r="V128" s="76"/>
      <c r="W128" s="327"/>
      <c r="X128" s="161"/>
      <c r="AA128" s="447"/>
      <c r="AC128" s="445"/>
      <c r="AE128" s="452"/>
    </row>
    <row r="129" spans="1:31" ht="6" hidden="1" customHeight="1" outlineLevel="3">
      <c r="A129" s="980">
        <f>A128</f>
        <v>0</v>
      </c>
      <c r="B129" s="17"/>
      <c r="C129" s="321"/>
      <c r="D129" s="187"/>
      <c r="E129" s="282"/>
      <c r="F129" s="226"/>
      <c r="G129" s="222"/>
      <c r="H129" s="222"/>
      <c r="I129" s="222"/>
      <c r="J129" s="222"/>
      <c r="K129" s="365"/>
      <c r="L129" s="10"/>
      <c r="M129" s="10"/>
      <c r="N129" s="10"/>
      <c r="O129" s="376"/>
      <c r="P129" s="10"/>
      <c r="Q129" s="10"/>
      <c r="R129" s="10"/>
      <c r="S129" s="92"/>
      <c r="T129" s="10"/>
      <c r="U129" s="280"/>
      <c r="V129" s="76"/>
      <c r="W129" s="327"/>
      <c r="X129" s="161"/>
      <c r="AA129" s="447"/>
      <c r="AC129" s="445"/>
      <c r="AE129" s="452"/>
    </row>
    <row r="130" spans="1:31" ht="15.75" hidden="1" customHeight="1" outlineLevel="2">
      <c r="A130" s="980">
        <f>IF(K130=0,0,1)</f>
        <v>0</v>
      </c>
      <c r="B130" s="17"/>
      <c r="C130" s="321"/>
      <c r="D130" s="187"/>
      <c r="E130" s="282" t="str">
        <f>Onderbouwing_M29!B237</f>
        <v>V1-3-X</v>
      </c>
      <c r="F130" s="964" t="str">
        <f>Onderbouwing_M29!D237</f>
        <v xml:space="preserve">Bijkomende kosten </v>
      </c>
      <c r="G130" s="222"/>
      <c r="H130" s="222"/>
      <c r="I130" s="222"/>
      <c r="J130" s="222"/>
      <c r="K130" s="355">
        <v>0</v>
      </c>
      <c r="L130" s="54"/>
      <c r="M130" s="59" t="str">
        <f>Onderbouwing_M29!F237</f>
        <v>pst</v>
      </c>
      <c r="N130" s="10"/>
      <c r="O130" s="92">
        <f>Onderbouwing_M29!O237</f>
        <v>0</v>
      </c>
      <c r="P130" s="10"/>
      <c r="Q130" s="78"/>
      <c r="R130" s="54"/>
      <c r="S130" s="92">
        <f t="shared" si="16"/>
        <v>0</v>
      </c>
      <c r="T130" s="10"/>
      <c r="U130" s="280"/>
      <c r="V130" s="76"/>
      <c r="W130" s="327"/>
      <c r="X130" s="161"/>
      <c r="AA130" s="462"/>
      <c r="AC130" s="445"/>
      <c r="AE130" s="452"/>
    </row>
    <row r="131" spans="1:31" ht="6" hidden="1" customHeight="1" outlineLevel="1">
      <c r="A131" s="980">
        <f>A132</f>
        <v>0</v>
      </c>
      <c r="B131" s="17"/>
      <c r="C131" s="321"/>
      <c r="D131" s="187"/>
      <c r="E131" s="281"/>
      <c r="F131" s="201"/>
      <c r="G131" s="132"/>
      <c r="H131" s="132"/>
      <c r="I131" s="219"/>
      <c r="J131" s="10"/>
      <c r="K131" s="48"/>
      <c r="L131" s="10"/>
      <c r="M131" s="52"/>
      <c r="N131" s="10"/>
      <c r="O131" s="53"/>
      <c r="P131" s="10"/>
      <c r="Q131" s="58"/>
      <c r="R131" s="58"/>
      <c r="S131" s="378"/>
      <c r="T131" s="10"/>
      <c r="U131" s="280"/>
      <c r="V131" s="76"/>
      <c r="W131" s="327"/>
      <c r="X131" s="161"/>
      <c r="AA131" s="462"/>
      <c r="AC131" s="445"/>
      <c r="AE131" s="452"/>
    </row>
    <row r="132" spans="1:31" ht="15.75" hidden="1" customHeight="1" outlineLevel="1" collapsed="1">
      <c r="A132" s="980">
        <f>IF(S132=0,0,1)</f>
        <v>0</v>
      </c>
      <c r="B132" s="17"/>
      <c r="C132" s="321"/>
      <c r="D132" s="187"/>
      <c r="E132" s="755"/>
      <c r="F132" s="241"/>
      <c r="G132" s="242"/>
      <c r="H132" s="243"/>
      <c r="I132" s="243"/>
      <c r="J132" s="244"/>
      <c r="K132" s="245"/>
      <c r="L132" s="245"/>
      <c r="M132" s="246" t="str">
        <f>E115</f>
        <v>V1-3</v>
      </c>
      <c r="N132" s="247"/>
      <c r="O132" s="248" t="s">
        <v>107</v>
      </c>
      <c r="R132" s="245"/>
      <c r="S132" s="379">
        <f>ROUNDUP(SUM(S117:S130),0)</f>
        <v>0</v>
      </c>
      <c r="T132" s="249"/>
      <c r="U132" s="756"/>
      <c r="V132" s="76"/>
      <c r="W132" s="322"/>
      <c r="X132" s="161"/>
      <c r="Y132" s="989">
        <f>S132</f>
        <v>0</v>
      </c>
      <c r="Z132" s="989" t="s">
        <v>1719</v>
      </c>
      <c r="AA132" s="447"/>
      <c r="AB132" s="456"/>
      <c r="AC132" s="445"/>
      <c r="AE132" s="452"/>
    </row>
    <row r="133" spans="1:31" ht="6" hidden="1" customHeight="1" outlineLevel="3" thickBot="1">
      <c r="A133" s="980">
        <f>A132</f>
        <v>0</v>
      </c>
      <c r="C133" s="321"/>
      <c r="D133" s="187"/>
      <c r="E133" s="767"/>
      <c r="F133" s="187"/>
      <c r="G133" s="187"/>
      <c r="H133" s="187"/>
      <c r="I133" s="187"/>
      <c r="J133" s="187"/>
      <c r="K133" s="367"/>
      <c r="L133" s="187"/>
      <c r="M133" s="187"/>
      <c r="N133" s="187"/>
      <c r="O133" s="187"/>
      <c r="P133" s="187"/>
      <c r="Q133" s="187"/>
      <c r="R133" s="187"/>
      <c r="S133" s="380"/>
      <c r="T133" s="187"/>
      <c r="U133" s="768"/>
      <c r="V133" s="187"/>
      <c r="W133" s="327"/>
      <c r="X133" s="161"/>
      <c r="AA133" s="447"/>
      <c r="AC133" s="445"/>
      <c r="AE133" s="452"/>
    </row>
    <row r="134" spans="1:31" ht="15.75" customHeight="1" outlineLevel="1" thickBot="1">
      <c r="A134" s="980">
        <f>IF(S134=0,0,1)</f>
        <v>0</v>
      </c>
      <c r="B134" s="7" t="s">
        <v>54</v>
      </c>
      <c r="C134" s="321"/>
      <c r="D134" s="187"/>
      <c r="E134" s="769"/>
      <c r="F134" s="770" t="str">
        <f>F52</f>
        <v>Level 1 - GEVEL</v>
      </c>
      <c r="G134" s="771"/>
      <c r="H134" s="771"/>
      <c r="I134" s="771"/>
      <c r="J134" s="772"/>
      <c r="K134" s="773"/>
      <c r="L134" s="772"/>
      <c r="M134" s="774" t="s">
        <v>98</v>
      </c>
      <c r="N134" s="775"/>
      <c r="O134" s="776" t="s">
        <v>112</v>
      </c>
      <c r="P134" s="734"/>
      <c r="Q134" s="734"/>
      <c r="R134" s="772"/>
      <c r="S134" s="777">
        <f>S94+S113+S132</f>
        <v>0</v>
      </c>
      <c r="T134" s="772"/>
      <c r="U134" s="778"/>
      <c r="V134" s="76"/>
      <c r="W134" s="322"/>
      <c r="X134" s="161"/>
      <c r="Y134" s="989">
        <f>SUM(Y94:Y133)</f>
        <v>0</v>
      </c>
      <c r="Z134" s="467"/>
      <c r="AA134" s="460"/>
      <c r="AB134" s="462"/>
      <c r="AC134" s="445"/>
      <c r="AE134" s="452"/>
    </row>
    <row r="135" spans="1:31" ht="10.25" customHeight="1" outlineLevel="1" thickTop="1">
      <c r="A135" s="980">
        <v>1</v>
      </c>
      <c r="B135" s="7" t="s">
        <v>54</v>
      </c>
      <c r="C135" s="321"/>
      <c r="D135" s="187"/>
      <c r="E135" s="115"/>
      <c r="F135" s="76"/>
      <c r="G135" s="76"/>
      <c r="H135" s="76"/>
      <c r="I135" s="76"/>
      <c r="J135" s="76"/>
      <c r="K135" s="359"/>
      <c r="L135" s="76"/>
      <c r="M135" s="76"/>
      <c r="N135" s="76"/>
      <c r="O135" s="77"/>
      <c r="P135" s="76"/>
      <c r="Q135" s="76"/>
      <c r="R135" s="76"/>
      <c r="S135" s="76"/>
      <c r="T135" s="76"/>
      <c r="U135" s="76"/>
      <c r="V135" s="76"/>
      <c r="W135" s="322"/>
      <c r="X135" s="161"/>
      <c r="AA135" s="447"/>
      <c r="AC135" s="445"/>
      <c r="AE135" s="452"/>
    </row>
    <row r="136" spans="1:31" s="15" customFormat="1" ht="12" customHeight="1">
      <c r="A136" s="980">
        <v>1</v>
      </c>
      <c r="B136" s="7" t="s">
        <v>54</v>
      </c>
      <c r="C136" s="321"/>
      <c r="D136" s="434"/>
      <c r="E136" s="435"/>
      <c r="F136" s="435"/>
      <c r="G136" s="435"/>
      <c r="H136" s="435"/>
      <c r="I136" s="435"/>
      <c r="J136" s="435"/>
      <c r="K136" s="436"/>
      <c r="L136" s="202"/>
      <c r="M136" s="202"/>
      <c r="N136" s="437"/>
      <c r="O136" s="437"/>
      <c r="P136" s="437"/>
      <c r="Q136" s="437"/>
      <c r="R136" s="437"/>
      <c r="S136" s="162"/>
      <c r="T136" s="437"/>
      <c r="U136" s="163"/>
      <c r="V136" s="163"/>
      <c r="W136" s="327"/>
      <c r="X136" s="161"/>
      <c r="Y136" s="984"/>
      <c r="Z136" s="447"/>
      <c r="AA136" s="447"/>
      <c r="AB136" s="456"/>
      <c r="AC136" s="445"/>
      <c r="AD136" s="445"/>
      <c r="AE136" s="452"/>
    </row>
    <row r="137" spans="1:31" ht="10.25" customHeight="1" outlineLevel="1" thickBot="1">
      <c r="A137" s="980">
        <v>1</v>
      </c>
      <c r="B137" s="7" t="s">
        <v>54</v>
      </c>
      <c r="C137" s="321"/>
      <c r="D137" s="187"/>
      <c r="E137" s="76"/>
      <c r="F137" s="76"/>
      <c r="G137" s="76"/>
      <c r="H137" s="76"/>
      <c r="I137" s="76"/>
      <c r="J137" s="76"/>
      <c r="K137" s="359"/>
      <c r="L137" s="76"/>
      <c r="M137" s="76"/>
      <c r="N137" s="76"/>
      <c r="O137" s="77"/>
      <c r="P137" s="76"/>
      <c r="Q137" s="76"/>
      <c r="R137" s="76"/>
      <c r="S137" s="76"/>
      <c r="T137" s="76"/>
      <c r="U137" s="76"/>
      <c r="V137" s="76"/>
      <c r="W137" s="322"/>
      <c r="X137" s="161"/>
      <c r="AA137" s="447"/>
      <c r="AC137" s="445"/>
      <c r="AE137" s="452"/>
    </row>
    <row r="138" spans="1:31" ht="15.75" customHeight="1" outlineLevel="3" thickTop="1" thickBot="1">
      <c r="A138" s="980">
        <v>1</v>
      </c>
      <c r="B138" s="7" t="s">
        <v>54</v>
      </c>
      <c r="C138" s="321"/>
      <c r="D138" s="187"/>
      <c r="E138" s="708" t="s">
        <v>113</v>
      </c>
      <c r="F138" s="709" t="s">
        <v>114</v>
      </c>
      <c r="G138" s="715"/>
      <c r="H138" s="716"/>
      <c r="I138" s="716"/>
      <c r="J138" s="717"/>
      <c r="K138" s="711"/>
      <c r="L138" s="710"/>
      <c r="M138" s="710"/>
      <c r="N138" s="710"/>
      <c r="O138" s="710"/>
      <c r="P138" s="710"/>
      <c r="Q138" s="710"/>
      <c r="R138" s="710"/>
      <c r="S138" s="710"/>
      <c r="T138" s="710"/>
      <c r="U138" s="712"/>
      <c r="V138" s="76"/>
      <c r="W138" s="327"/>
      <c r="X138" s="161"/>
      <c r="AA138" s="447"/>
      <c r="AC138" s="445"/>
      <c r="AE138" s="452"/>
    </row>
    <row r="139" spans="1:31" ht="6" hidden="1" customHeight="1" outlineLevel="3" thickTop="1">
      <c r="A139" s="980">
        <f>A219</f>
        <v>0</v>
      </c>
      <c r="B139" s="7" t="s">
        <v>54</v>
      </c>
      <c r="C139" s="321"/>
      <c r="D139" s="187"/>
      <c r="E139" s="279"/>
      <c r="F139" s="201"/>
      <c r="G139" s="201"/>
      <c r="H139" s="150"/>
      <c r="I139" s="150"/>
      <c r="J139" s="54"/>
      <c r="K139" s="366"/>
      <c r="L139" s="54"/>
      <c r="M139" s="54"/>
      <c r="N139" s="54"/>
      <c r="O139" s="54"/>
      <c r="P139" s="54"/>
      <c r="Q139" s="54"/>
      <c r="R139" s="54"/>
      <c r="S139" s="54"/>
      <c r="T139" s="54"/>
      <c r="U139" s="280"/>
      <c r="V139" s="76"/>
      <c r="W139" s="327"/>
      <c r="X139" s="161"/>
      <c r="AA139" s="447"/>
      <c r="AC139" s="445"/>
      <c r="AE139" s="452"/>
    </row>
    <row r="140" spans="1:31" ht="15.75" hidden="1" customHeight="1" collapsed="1">
      <c r="A140" s="980">
        <f>A139</f>
        <v>0</v>
      </c>
      <c r="B140" s="7" t="s">
        <v>54</v>
      </c>
      <c r="C140" s="321"/>
      <c r="D140" s="187"/>
      <c r="E140" s="279"/>
      <c r="F140" s="225" t="s">
        <v>1488</v>
      </c>
      <c r="G140" s="225"/>
      <c r="H140" s="225"/>
      <c r="I140" s="225"/>
      <c r="J140" s="150"/>
      <c r="K140" s="151"/>
      <c r="L140" s="9"/>
      <c r="M140" s="152"/>
      <c r="N140" s="9"/>
      <c r="O140" s="153"/>
      <c r="P140" s="10"/>
      <c r="Q140" s="58"/>
      <c r="R140" s="58"/>
      <c r="S140" s="12"/>
      <c r="T140" s="9"/>
      <c r="U140" s="280"/>
      <c r="V140" s="76"/>
      <c r="W140" s="322"/>
      <c r="X140" s="161"/>
      <c r="AA140" s="447"/>
      <c r="AB140" s="445"/>
      <c r="AC140" s="454"/>
      <c r="AD140" s="454"/>
      <c r="AE140" s="454"/>
    </row>
    <row r="141" spans="1:31" ht="15.75" hidden="1" customHeight="1" outlineLevel="1">
      <c r="A141" s="980">
        <f>A140</f>
        <v>0</v>
      </c>
      <c r="B141" s="7" t="s">
        <v>54</v>
      </c>
      <c r="C141" s="321"/>
      <c r="D141" s="187"/>
      <c r="E141" s="279"/>
      <c r="F141" s="225" t="s">
        <v>1474</v>
      </c>
      <c r="G141" s="222"/>
      <c r="H141" s="225"/>
      <c r="I141" s="225"/>
      <c r="J141" s="12"/>
      <c r="K141" s="371"/>
      <c r="L141" s="12"/>
      <c r="M141" s="12"/>
      <c r="N141" s="12"/>
      <c r="O141" s="12"/>
      <c r="P141" s="10"/>
      <c r="Q141" s="58"/>
      <c r="R141" s="58"/>
      <c r="S141" s="12"/>
      <c r="T141" s="12"/>
      <c r="U141" s="280"/>
      <c r="V141" s="76"/>
      <c r="W141" s="327"/>
      <c r="X141" s="161"/>
      <c r="AA141" s="447" t="s">
        <v>1475</v>
      </c>
      <c r="AC141" s="454"/>
      <c r="AD141" s="458"/>
      <c r="AE141" s="452"/>
    </row>
    <row r="142" spans="1:31" ht="6" hidden="1" customHeight="1" outlineLevel="1">
      <c r="A142" s="980">
        <f>A141</f>
        <v>0</v>
      </c>
      <c r="B142" s="7" t="s">
        <v>54</v>
      </c>
      <c r="C142" s="321"/>
      <c r="D142" s="187"/>
      <c r="E142" s="279"/>
      <c r="F142" s="201"/>
      <c r="G142" s="132"/>
      <c r="H142" s="132"/>
      <c r="I142" s="132"/>
      <c r="J142" s="12"/>
      <c r="K142" s="48"/>
      <c r="L142" s="10"/>
      <c r="M142" s="52"/>
      <c r="N142" s="10"/>
      <c r="O142" s="53"/>
      <c r="P142" s="10"/>
      <c r="Q142" s="58"/>
      <c r="R142" s="58"/>
      <c r="S142" s="58"/>
      <c r="T142" s="10"/>
      <c r="U142" s="280"/>
      <c r="V142" s="76"/>
      <c r="W142" s="327"/>
      <c r="X142" s="161"/>
      <c r="AA142" s="447"/>
      <c r="AC142" s="445"/>
      <c r="AE142" s="452"/>
    </row>
    <row r="143" spans="1:31" ht="15.75" hidden="1" customHeight="1" outlineLevel="3">
      <c r="A143" s="980">
        <f>A142</f>
        <v>0</v>
      </c>
      <c r="B143" s="344"/>
      <c r="C143" s="321"/>
      <c r="D143" s="187"/>
      <c r="E143" s="282"/>
      <c r="F143" s="817" t="s">
        <v>1539</v>
      </c>
      <c r="G143" s="818"/>
      <c r="H143" s="818"/>
      <c r="I143" s="818"/>
      <c r="J143" s="92"/>
      <c r="K143" s="92"/>
      <c r="L143" s="92"/>
      <c r="M143" s="92"/>
      <c r="N143" s="92"/>
      <c r="O143" s="92"/>
      <c r="P143" s="54"/>
      <c r="Q143" s="78"/>
      <c r="R143" s="54"/>
      <c r="S143" s="92"/>
      <c r="T143" s="54"/>
      <c r="U143" s="280"/>
      <c r="V143" s="76"/>
      <c r="W143" s="327"/>
      <c r="X143" s="161"/>
      <c r="AA143" s="447"/>
      <c r="AC143" s="445"/>
      <c r="AE143" s="452"/>
    </row>
    <row r="144" spans="1:31" ht="6" hidden="1" customHeight="1" outlineLevel="3">
      <c r="A144" s="980">
        <f>A143</f>
        <v>0</v>
      </c>
      <c r="B144" s="344"/>
      <c r="C144" s="321"/>
      <c r="D144" s="187"/>
      <c r="E144" s="282"/>
      <c r="F144" s="226"/>
      <c r="G144" s="222"/>
      <c r="H144" s="222"/>
      <c r="I144" s="222"/>
      <c r="J144" s="230"/>
      <c r="K144" s="366"/>
      <c r="L144" s="54"/>
      <c r="M144" s="59"/>
      <c r="N144" s="54"/>
      <c r="O144" s="92"/>
      <c r="P144" s="54"/>
      <c r="Q144" s="78"/>
      <c r="R144" s="54"/>
      <c r="S144" s="92"/>
      <c r="T144" s="54"/>
      <c r="U144" s="280"/>
      <c r="V144" s="76"/>
      <c r="W144" s="327"/>
      <c r="X144" s="161"/>
      <c r="AA144" s="447"/>
      <c r="AC144" s="445"/>
      <c r="AE144" s="452"/>
    </row>
    <row r="145" spans="1:31" ht="15.75" hidden="1" customHeight="1" outlineLevel="3">
      <c r="A145" s="980">
        <f>A155</f>
        <v>0</v>
      </c>
      <c r="B145" s="7" t="s">
        <v>54</v>
      </c>
      <c r="C145" s="321"/>
      <c r="D145" s="187"/>
      <c r="E145" s="281" t="s">
        <v>115</v>
      </c>
      <c r="F145" s="236" t="s">
        <v>116</v>
      </c>
      <c r="G145" s="353"/>
      <c r="H145" s="236"/>
      <c r="I145" s="236"/>
      <c r="J145" s="250"/>
      <c r="K145" s="363" t="s">
        <v>72</v>
      </c>
      <c r="L145" s="237"/>
      <c r="M145" s="237" t="s">
        <v>1440</v>
      </c>
      <c r="N145" s="237"/>
      <c r="O145" s="237" t="s">
        <v>73</v>
      </c>
      <c r="P145" s="237"/>
      <c r="Q145" s="237"/>
      <c r="R145" s="237"/>
      <c r="S145" s="237" t="s">
        <v>74</v>
      </c>
      <c r="T145" s="164"/>
      <c r="U145" s="280"/>
      <c r="V145" s="76"/>
      <c r="W145" s="327"/>
      <c r="X145" s="161"/>
      <c r="AA145" s="447"/>
      <c r="AC145" s="445"/>
      <c r="AE145" s="452"/>
    </row>
    <row r="146" spans="1:31" ht="6" hidden="1" customHeight="1" collapsed="1">
      <c r="A146" s="980">
        <f>A145</f>
        <v>0</v>
      </c>
      <c r="B146" s="7" t="s">
        <v>54</v>
      </c>
      <c r="C146" s="321"/>
      <c r="D146" s="187"/>
      <c r="E146" s="279"/>
      <c r="F146" s="201"/>
      <c r="G146" s="150"/>
      <c r="H146" s="150"/>
      <c r="I146" s="150"/>
      <c r="J146" s="150"/>
      <c r="K146" s="151"/>
      <c r="L146" s="9"/>
      <c r="M146" s="152"/>
      <c r="N146" s="9"/>
      <c r="O146" s="153"/>
      <c r="P146" s="9"/>
      <c r="Q146" s="154"/>
      <c r="R146" s="9"/>
      <c r="S146" s="153"/>
      <c r="T146" s="9"/>
      <c r="U146" s="280"/>
      <c r="V146" s="76"/>
      <c r="W146" s="322"/>
      <c r="X146" s="161"/>
      <c r="AA146" s="447"/>
      <c r="AB146" s="445"/>
      <c r="AC146" s="445"/>
      <c r="AE146" s="452"/>
    </row>
    <row r="147" spans="1:31" ht="15.75" hidden="1" customHeight="1" outlineLevel="3">
      <c r="A147" s="980">
        <f>IF(K147=0,0,1)</f>
        <v>0</v>
      </c>
      <c r="B147" s="7" t="s">
        <v>54</v>
      </c>
      <c r="C147" s="321"/>
      <c r="D147" s="187"/>
      <c r="E147" s="282" t="str">
        <f>Onderbouwing_M29!B246</f>
        <v>V2-1-A</v>
      </c>
      <c r="F147" s="225" t="str">
        <f>Onderbouwing_M29!D246</f>
        <v>Vervangen buitendeur (achterdeur)  in houten kozijn</v>
      </c>
      <c r="G147" s="219"/>
      <c r="H147" s="219"/>
      <c r="I147" s="219"/>
      <c r="J147" s="481"/>
      <c r="K147" s="355">
        <v>0</v>
      </c>
      <c r="L147" s="54"/>
      <c r="M147" s="59" t="str">
        <f>Onderbouwing_M29!F246</f>
        <v>st</v>
      </c>
      <c r="N147" s="54"/>
      <c r="O147" s="92">
        <f>Onderbouwing_M29!O246</f>
        <v>969.76</v>
      </c>
      <c r="P147" s="10"/>
      <c r="Q147" s="78"/>
      <c r="R147" s="54"/>
      <c r="S147" s="92">
        <f>O147*K147</f>
        <v>0</v>
      </c>
      <c r="T147" s="54"/>
      <c r="U147" s="280"/>
      <c r="V147" s="76"/>
      <c r="W147" s="327"/>
      <c r="X147" s="161"/>
      <c r="AA147" s="447"/>
      <c r="AC147" s="445"/>
      <c r="AE147" s="452"/>
    </row>
    <row r="148" spans="1:31" ht="6" hidden="1" customHeight="1" outlineLevel="3">
      <c r="A148" s="980">
        <f>A147</f>
        <v>0</v>
      </c>
      <c r="B148" s="7" t="s">
        <v>54</v>
      </c>
      <c r="C148" s="321"/>
      <c r="D148" s="187"/>
      <c r="E148" s="282"/>
      <c r="F148" s="226"/>
      <c r="G148" s="222"/>
      <c r="H148" s="222"/>
      <c r="I148" s="222"/>
      <c r="J148" s="230"/>
      <c r="K148" s="366"/>
      <c r="L148" s="54"/>
      <c r="M148" s="59"/>
      <c r="N148" s="54"/>
      <c r="O148" s="92"/>
      <c r="P148" s="54"/>
      <c r="Q148" s="78"/>
      <c r="R148" s="54"/>
      <c r="S148" s="92"/>
      <c r="T148" s="54"/>
      <c r="U148" s="280"/>
      <c r="V148" s="76"/>
      <c r="W148" s="327"/>
      <c r="X148" s="161"/>
      <c r="AA148" s="447"/>
      <c r="AC148" s="445"/>
      <c r="AE148" s="452"/>
    </row>
    <row r="149" spans="1:31" ht="15.75" hidden="1" customHeight="1" outlineLevel="3">
      <c r="A149" s="980">
        <f>IF(K149=0,0,1)</f>
        <v>0</v>
      </c>
      <c r="B149" s="7" t="s">
        <v>54</v>
      </c>
      <c r="C149" s="321"/>
      <c r="D149" s="187"/>
      <c r="E149" s="282" t="str">
        <f>Onderbouwing_M29!B259</f>
        <v>V2-1-B</v>
      </c>
      <c r="F149" s="226" t="str">
        <f>Onderbouwing_M29!D259</f>
        <v>Vervangen buitendeur (voordeur)  in houten kozijn</v>
      </c>
      <c r="G149" s="222"/>
      <c r="H149" s="222"/>
      <c r="I149" s="222"/>
      <c r="J149" s="229"/>
      <c r="K149" s="355">
        <v>0</v>
      </c>
      <c r="L149" s="54"/>
      <c r="M149" s="59" t="str">
        <f>Onderbouwing_M29!F259</f>
        <v>st</v>
      </c>
      <c r="N149" s="54"/>
      <c r="O149" s="92">
        <f>Onderbouwing_M29!O259</f>
        <v>1345.76</v>
      </c>
      <c r="P149" s="10"/>
      <c r="Q149" s="78"/>
      <c r="R149" s="54"/>
      <c r="S149" s="92">
        <f t="shared" ref="S149:S153" si="17">O149*K149</f>
        <v>0</v>
      </c>
      <c r="T149" s="54"/>
      <c r="U149" s="280"/>
      <c r="V149" s="76"/>
      <c r="W149" s="327"/>
      <c r="X149" s="161"/>
      <c r="AA149" s="447"/>
      <c r="AC149" s="445"/>
      <c r="AE149" s="452"/>
    </row>
    <row r="150" spans="1:31" ht="6" hidden="1" customHeight="1" outlineLevel="3">
      <c r="A150" s="980">
        <f>A149</f>
        <v>0</v>
      </c>
      <c r="B150" s="7" t="s">
        <v>54</v>
      </c>
      <c r="C150" s="321"/>
      <c r="D150" s="187"/>
      <c r="E150" s="282"/>
      <c r="F150" s="226"/>
      <c r="G150" s="222"/>
      <c r="H150" s="222"/>
      <c r="I150" s="222"/>
      <c r="J150" s="230"/>
      <c r="K150" s="366"/>
      <c r="L150" s="54"/>
      <c r="M150" s="59"/>
      <c r="N150" s="54"/>
      <c r="O150" s="92"/>
      <c r="P150" s="54"/>
      <c r="Q150" s="78"/>
      <c r="R150" s="54"/>
      <c r="S150" s="92"/>
      <c r="T150" s="54"/>
      <c r="U150" s="280"/>
      <c r="V150" s="76"/>
      <c r="W150" s="327"/>
      <c r="X150" s="161"/>
      <c r="AA150" s="447"/>
      <c r="AC150" s="445"/>
      <c r="AE150" s="452"/>
    </row>
    <row r="151" spans="1:31" ht="15.75" hidden="1" customHeight="1" outlineLevel="3">
      <c r="A151" s="980">
        <f>IF(K151=0,0,1)</f>
        <v>0</v>
      </c>
      <c r="B151" s="7" t="s">
        <v>54</v>
      </c>
      <c r="C151" s="321"/>
      <c r="D151" s="187"/>
      <c r="E151" s="282" t="str">
        <f>Onderbouwing_M29!B272</f>
        <v>V2-1-C</v>
      </c>
      <c r="F151" s="226" t="str">
        <f>Onderbouwing_M29!D272</f>
        <v xml:space="preserve">Vervangen buitendeur in kunststof / alum. kozijn </v>
      </c>
      <c r="G151" s="222"/>
      <c r="H151" s="222"/>
      <c r="I151" s="222"/>
      <c r="J151" s="229"/>
      <c r="K151" s="355">
        <v>0</v>
      </c>
      <c r="L151" s="54"/>
      <c r="M151" s="59" t="str">
        <f>Onderbouwing_M29!F272</f>
        <v>st</v>
      </c>
      <c r="N151" s="54"/>
      <c r="O151" s="92">
        <f>Onderbouwing_M29!O272</f>
        <v>1442.76</v>
      </c>
      <c r="P151" s="10"/>
      <c r="Q151" s="78"/>
      <c r="R151" s="54"/>
      <c r="S151" s="92">
        <f t="shared" si="17"/>
        <v>0</v>
      </c>
      <c r="T151" s="54"/>
      <c r="U151" s="280"/>
      <c r="V151" s="76"/>
      <c r="W151" s="327"/>
      <c r="X151" s="161"/>
      <c r="AA151" s="447"/>
      <c r="AC151" s="445"/>
      <c r="AE151" s="452"/>
    </row>
    <row r="152" spans="1:31" ht="6" hidden="1" customHeight="1" outlineLevel="3">
      <c r="A152" s="980">
        <f>A151</f>
        <v>0</v>
      </c>
      <c r="B152" s="7" t="s">
        <v>54</v>
      </c>
      <c r="C152" s="321"/>
      <c r="D152" s="187"/>
      <c r="E152" s="282"/>
      <c r="F152" s="226"/>
      <c r="G152" s="222"/>
      <c r="H152" s="222"/>
      <c r="I152" s="222"/>
      <c r="J152" s="230"/>
      <c r="K152" s="366"/>
      <c r="L152" s="54"/>
      <c r="M152" s="59"/>
      <c r="N152" s="54"/>
      <c r="O152" s="92"/>
      <c r="P152" s="54"/>
      <c r="Q152" s="78"/>
      <c r="R152" s="54"/>
      <c r="S152" s="92"/>
      <c r="T152" s="54"/>
      <c r="U152" s="280"/>
      <c r="V152" s="76"/>
      <c r="W152" s="327"/>
      <c r="X152" s="161"/>
      <c r="AA152" s="447"/>
      <c r="AC152" s="445"/>
      <c r="AE152" s="452"/>
    </row>
    <row r="153" spans="1:31" ht="15.75" hidden="1" customHeight="1" outlineLevel="3">
      <c r="A153" s="980">
        <f>IF(K153=0,0,1)</f>
        <v>0</v>
      </c>
      <c r="B153" s="7" t="s">
        <v>54</v>
      </c>
      <c r="C153" s="321"/>
      <c r="D153" s="187"/>
      <c r="E153" s="282" t="str">
        <f>Onderbouwing_M29!B282</f>
        <v>V2-1-X</v>
      </c>
      <c r="F153" s="964" t="str">
        <f>Onderbouwing_M29!D282</f>
        <v>Bijkomende kosten</v>
      </c>
      <c r="G153" s="222"/>
      <c r="H153" s="222"/>
      <c r="I153" s="222"/>
      <c r="J153" s="229"/>
      <c r="K153" s="355">
        <v>0</v>
      </c>
      <c r="L153" s="54"/>
      <c r="M153" s="59" t="str">
        <f>Onderbouwing_M29!F282</f>
        <v>pst</v>
      </c>
      <c r="N153" s="54"/>
      <c r="O153" s="92">
        <f>Onderbouwing_M29!O282</f>
        <v>98</v>
      </c>
      <c r="P153" s="10"/>
      <c r="Q153" s="78"/>
      <c r="R153" s="54"/>
      <c r="S153" s="92">
        <f t="shared" si="17"/>
        <v>0</v>
      </c>
      <c r="T153" s="54"/>
      <c r="U153" s="280"/>
      <c r="V153" s="76"/>
      <c r="W153" s="327"/>
      <c r="X153" s="161"/>
      <c r="AA153" s="447"/>
      <c r="AC153" s="445"/>
      <c r="AE153" s="452"/>
    </row>
    <row r="154" spans="1:31" ht="6" hidden="1" customHeight="1" outlineLevel="1">
      <c r="A154" s="980">
        <f>A153</f>
        <v>0</v>
      </c>
      <c r="B154" s="7" t="s">
        <v>54</v>
      </c>
      <c r="C154" s="321"/>
      <c r="D154" s="187"/>
      <c r="E154" s="279"/>
      <c r="F154" s="201"/>
      <c r="G154" s="132"/>
      <c r="H154" s="132"/>
      <c r="I154" s="132"/>
      <c r="J154" s="10"/>
      <c r="K154" s="48"/>
      <c r="L154" s="10"/>
      <c r="M154" s="52"/>
      <c r="N154" s="10"/>
      <c r="O154" s="53"/>
      <c r="P154" s="10"/>
      <c r="Q154" s="58"/>
      <c r="R154" s="58"/>
      <c r="S154" s="378"/>
      <c r="T154" s="10"/>
      <c r="U154" s="280"/>
      <c r="V154" s="76"/>
      <c r="W154" s="327"/>
      <c r="X154" s="161"/>
      <c r="AA154" s="462"/>
      <c r="AC154" s="445"/>
      <c r="AE154" s="452"/>
    </row>
    <row r="155" spans="1:31" s="13" customFormat="1" ht="15.75" hidden="1" customHeight="1" collapsed="1">
      <c r="A155" s="980">
        <f>IF(S155=0,0,1)</f>
        <v>0</v>
      </c>
      <c r="B155" s="7" t="s">
        <v>54</v>
      </c>
      <c r="C155" s="329"/>
      <c r="D155" s="187"/>
      <c r="E155" s="755"/>
      <c r="F155" s="241"/>
      <c r="G155" s="242"/>
      <c r="H155" s="243"/>
      <c r="I155" s="243"/>
      <c r="J155" s="244"/>
      <c r="K155" s="245"/>
      <c r="L155" s="245"/>
      <c r="M155" s="246" t="str">
        <f>E145</f>
        <v>V2-1</v>
      </c>
      <c r="N155" s="245"/>
      <c r="O155" s="248" t="s">
        <v>107</v>
      </c>
      <c r="R155" s="245"/>
      <c r="S155" s="379">
        <f>ROUNDUP(SUM(S146:S154),0)</f>
        <v>0</v>
      </c>
      <c r="T155" s="249"/>
      <c r="U155" s="756"/>
      <c r="V155" s="142"/>
      <c r="W155" s="330"/>
      <c r="X155" s="161"/>
      <c r="Y155" s="989">
        <f>S155</f>
        <v>0</v>
      </c>
      <c r="Z155" s="467"/>
      <c r="AA155" s="462"/>
      <c r="AB155" s="446"/>
      <c r="AC155" s="445"/>
      <c r="AD155" s="445"/>
      <c r="AE155" s="452"/>
    </row>
    <row r="156" spans="1:31" ht="9" hidden="1" customHeight="1" outlineLevel="3">
      <c r="A156" s="980">
        <f>A157</f>
        <v>0</v>
      </c>
      <c r="B156" s="7" t="s">
        <v>54</v>
      </c>
      <c r="C156" s="321"/>
      <c r="D156" s="187"/>
      <c r="E156" s="757"/>
      <c r="F156" s="201"/>
      <c r="G156" s="186"/>
      <c r="H156" s="186"/>
      <c r="I156" s="186"/>
      <c r="J156" s="54"/>
      <c r="K156" s="366"/>
      <c r="L156" s="54"/>
      <c r="M156" s="59"/>
      <c r="N156" s="54"/>
      <c r="O156" s="36"/>
      <c r="P156" s="54"/>
      <c r="Q156" s="78"/>
      <c r="R156" s="54"/>
      <c r="S156" s="36"/>
      <c r="T156" s="36"/>
      <c r="U156" s="758"/>
      <c r="V156" s="76"/>
      <c r="W156" s="327"/>
      <c r="X156" s="161"/>
      <c r="AA156" s="447"/>
      <c r="AC156" s="445"/>
      <c r="AE156" s="452"/>
    </row>
    <row r="157" spans="1:31" ht="15.75" hidden="1" customHeight="1" outlineLevel="3">
      <c r="A157" s="980">
        <f>A165</f>
        <v>0</v>
      </c>
      <c r="B157" s="7" t="s">
        <v>54</v>
      </c>
      <c r="C157" s="321"/>
      <c r="D157" s="187"/>
      <c r="E157" s="759" t="s">
        <v>117</v>
      </c>
      <c r="F157" s="236" t="s">
        <v>118</v>
      </c>
      <c r="G157" s="353"/>
      <c r="H157" s="236"/>
      <c r="I157" s="236"/>
      <c r="J157" s="250"/>
      <c r="K157" s="363" t="s">
        <v>72</v>
      </c>
      <c r="L157" s="237"/>
      <c r="M157" s="237" t="s">
        <v>1440</v>
      </c>
      <c r="N157" s="237"/>
      <c r="O157" s="237" t="s">
        <v>73</v>
      </c>
      <c r="P157" s="237"/>
      <c r="Q157" s="237"/>
      <c r="R157" s="237"/>
      <c r="S157" s="237" t="s">
        <v>74</v>
      </c>
      <c r="T157" s="237"/>
      <c r="U157" s="283"/>
      <c r="V157" s="76"/>
      <c r="W157" s="327"/>
      <c r="X157" s="161"/>
      <c r="AA157" s="447"/>
      <c r="AC157" s="445"/>
      <c r="AE157" s="452"/>
    </row>
    <row r="158" spans="1:31" ht="6" hidden="1" customHeight="1" collapsed="1">
      <c r="A158" s="980">
        <f>A157</f>
        <v>0</v>
      </c>
      <c r="B158" s="7" t="s">
        <v>54</v>
      </c>
      <c r="C158" s="321"/>
      <c r="D158" s="187"/>
      <c r="E158" s="279"/>
      <c r="F158" s="201"/>
      <c r="G158" s="150"/>
      <c r="H158" s="150"/>
      <c r="I158" s="150"/>
      <c r="J158" s="150"/>
      <c r="K158" s="151"/>
      <c r="L158" s="9"/>
      <c r="M158" s="152"/>
      <c r="N158" s="9"/>
      <c r="O158" s="153"/>
      <c r="P158" s="9"/>
      <c r="Q158" s="154"/>
      <c r="R158" s="9"/>
      <c r="S158" s="153"/>
      <c r="T158" s="9"/>
      <c r="U158" s="280"/>
      <c r="V158" s="76"/>
      <c r="W158" s="322"/>
      <c r="X158" s="161"/>
      <c r="AA158" s="447"/>
      <c r="AB158" s="445"/>
      <c r="AC158" s="445"/>
      <c r="AE158" s="452"/>
    </row>
    <row r="159" spans="1:31" ht="15.75" hidden="1" customHeight="1" outlineLevel="3">
      <c r="A159" s="980">
        <f t="shared" ref="A159:A213" si="18">IF(K159=0,0,1)</f>
        <v>0</v>
      </c>
      <c r="B159" s="7" t="s">
        <v>54</v>
      </c>
      <c r="C159" s="321"/>
      <c r="D159" s="187"/>
      <c r="E159" s="282" t="str">
        <f>Onderbouwing_M29!B292</f>
        <v>V2-2-A</v>
      </c>
      <c r="F159" s="225" t="str">
        <f>Onderbouwing_M29!D292</f>
        <v>Vervangen (sandwich)paneel dik 50 mm Rc=3,5 in houten kozijn</v>
      </c>
      <c r="G159" s="219"/>
      <c r="H159" s="219"/>
      <c r="I159" s="219"/>
      <c r="J159" s="481"/>
      <c r="K159" s="355">
        <v>0</v>
      </c>
      <c r="L159" s="54"/>
      <c r="M159" s="59" t="str">
        <f>Onderbouwing_M29!F292</f>
        <v>m²</v>
      </c>
      <c r="N159" s="54"/>
      <c r="O159" s="92">
        <f>Onderbouwing_M29!O292</f>
        <v>251.04242424242423</v>
      </c>
      <c r="P159" s="54"/>
      <c r="Q159" s="78"/>
      <c r="R159" s="54"/>
      <c r="S159" s="92">
        <f>O159*K159</f>
        <v>0</v>
      </c>
      <c r="T159" s="54"/>
      <c r="U159" s="280"/>
      <c r="V159" s="76"/>
      <c r="W159" s="327"/>
      <c r="X159" s="161"/>
      <c r="AA159" s="447"/>
      <c r="AC159" s="445"/>
      <c r="AE159" s="452"/>
    </row>
    <row r="160" spans="1:31" ht="6" hidden="1" customHeight="1" outlineLevel="3">
      <c r="A160" s="980">
        <f>A158</f>
        <v>0</v>
      </c>
      <c r="B160" s="7" t="s">
        <v>54</v>
      </c>
      <c r="C160" s="321"/>
      <c r="D160" s="187"/>
      <c r="E160" s="282"/>
      <c r="F160" s="226"/>
      <c r="G160" s="222"/>
      <c r="H160" s="222"/>
      <c r="I160" s="222"/>
      <c r="J160" s="230"/>
      <c r="K160" s="366"/>
      <c r="L160" s="54"/>
      <c r="M160" s="59"/>
      <c r="N160" s="54"/>
      <c r="O160" s="92"/>
      <c r="P160" s="54"/>
      <c r="Q160" s="78"/>
      <c r="R160" s="54"/>
      <c r="S160" s="92"/>
      <c r="T160" s="54"/>
      <c r="U160" s="280"/>
      <c r="V160" s="76"/>
      <c r="W160" s="327"/>
      <c r="X160" s="161"/>
      <c r="AA160" s="447"/>
      <c r="AC160" s="445"/>
      <c r="AE160" s="452"/>
    </row>
    <row r="161" spans="1:31" ht="15.75" hidden="1" customHeight="1" outlineLevel="3">
      <c r="A161" s="980">
        <f t="shared" si="18"/>
        <v>0</v>
      </c>
      <c r="B161" s="7" t="s">
        <v>54</v>
      </c>
      <c r="C161" s="321"/>
      <c r="D161" s="187"/>
      <c r="E161" s="282" t="str">
        <f>Onderbouwing_M29!B302</f>
        <v>V2-2-B</v>
      </c>
      <c r="F161" s="226" t="str">
        <f>Onderbouwing_M29!D302</f>
        <v>Vervangen (sandwich)paneel dik 50 mm Rc=3,5  in kunststof / alum. kozijn ?</v>
      </c>
      <c r="G161" s="222"/>
      <c r="H161" s="222"/>
      <c r="I161" s="222"/>
      <c r="J161" s="229"/>
      <c r="K161" s="355">
        <v>0</v>
      </c>
      <c r="L161" s="54"/>
      <c r="M161" s="59" t="str">
        <f>Onderbouwing_M29!F302</f>
        <v>m²</v>
      </c>
      <c r="N161" s="54"/>
      <c r="O161" s="92">
        <f>Onderbouwing_M29!O302</f>
        <v>201.8</v>
      </c>
      <c r="P161" s="54"/>
      <c r="Q161" s="78"/>
      <c r="R161" s="54"/>
      <c r="S161" s="92">
        <f t="shared" ref="S161" si="19">O161*K161</f>
        <v>0</v>
      </c>
      <c r="T161" s="54"/>
      <c r="U161" s="280"/>
      <c r="V161" s="76"/>
      <c r="W161" s="327"/>
      <c r="X161" s="161"/>
      <c r="AA161" s="447"/>
      <c r="AC161" s="445"/>
      <c r="AE161" s="452"/>
    </row>
    <row r="162" spans="1:31" ht="6" hidden="1" customHeight="1" outlineLevel="3">
      <c r="A162" s="980">
        <f>A161</f>
        <v>0</v>
      </c>
      <c r="B162" s="7" t="s">
        <v>54</v>
      </c>
      <c r="C162" s="321"/>
      <c r="D162" s="187"/>
      <c r="E162" s="282"/>
      <c r="F162" s="226"/>
      <c r="G162" s="222"/>
      <c r="H162" s="222"/>
      <c r="I162" s="222"/>
      <c r="J162" s="230"/>
      <c r="K162" s="366"/>
      <c r="L162" s="54"/>
      <c r="M162" s="59"/>
      <c r="N162" s="54"/>
      <c r="O162" s="92"/>
      <c r="P162" s="54"/>
      <c r="Q162" s="78"/>
      <c r="R162" s="54"/>
      <c r="S162" s="92"/>
      <c r="T162" s="54"/>
      <c r="U162" s="280"/>
      <c r="V162" s="76"/>
      <c r="W162" s="327"/>
      <c r="X162" s="161"/>
      <c r="AA162" s="447"/>
      <c r="AC162" s="445"/>
      <c r="AE162" s="452"/>
    </row>
    <row r="163" spans="1:31" ht="15.75" hidden="1" customHeight="1" outlineLevel="3">
      <c r="A163" s="980">
        <f t="shared" si="18"/>
        <v>0</v>
      </c>
      <c r="B163" s="7" t="s">
        <v>54</v>
      </c>
      <c r="C163" s="321"/>
      <c r="D163" s="187"/>
      <c r="E163" s="282" t="str">
        <f>Onderbouwing_M29!B310</f>
        <v>V2-2-X</v>
      </c>
      <c r="F163" s="964" t="str">
        <f>Onderbouwing_M29!D310</f>
        <v>Bijkomende kosten</v>
      </c>
      <c r="G163" s="222"/>
      <c r="H163" s="222"/>
      <c r="I163" s="222"/>
      <c r="J163" s="229"/>
      <c r="K163" s="355">
        <v>0</v>
      </c>
      <c r="L163" s="54"/>
      <c r="M163" s="59" t="str">
        <f>Onderbouwing_M29!F310</f>
        <v>pst</v>
      </c>
      <c r="N163" s="54"/>
      <c r="O163" s="92">
        <f>Onderbouwing_M29!O310</f>
        <v>21.4</v>
      </c>
      <c r="P163" s="54"/>
      <c r="Q163" s="78"/>
      <c r="R163" s="54"/>
      <c r="S163" s="92">
        <f t="shared" ref="S163" si="20">O163*K163</f>
        <v>0</v>
      </c>
      <c r="T163" s="54"/>
      <c r="U163" s="280"/>
      <c r="V163" s="76"/>
      <c r="W163" s="327"/>
      <c r="X163" s="161"/>
      <c r="AA163" s="447"/>
      <c r="AC163" s="445"/>
      <c r="AE163" s="452"/>
    </row>
    <row r="164" spans="1:31" ht="6" hidden="1" customHeight="1" outlineLevel="1">
      <c r="A164" s="980">
        <f>A163</f>
        <v>0</v>
      </c>
      <c r="B164" s="7" t="s">
        <v>54</v>
      </c>
      <c r="C164" s="321"/>
      <c r="D164" s="187"/>
      <c r="E164" s="281"/>
      <c r="F164" s="201"/>
      <c r="G164" s="132"/>
      <c r="H164" s="132"/>
      <c r="I164" s="132"/>
      <c r="J164" s="10"/>
      <c r="K164" s="48"/>
      <c r="L164" s="10"/>
      <c r="M164" s="52"/>
      <c r="N164" s="10"/>
      <c r="O164" s="53"/>
      <c r="P164" s="10"/>
      <c r="Q164" s="58"/>
      <c r="R164" s="58"/>
      <c r="S164" s="378"/>
      <c r="T164" s="10"/>
      <c r="U164" s="280"/>
      <c r="V164" s="76"/>
      <c r="W164" s="327"/>
      <c r="X164" s="161"/>
      <c r="AA164" s="462"/>
      <c r="AC164" s="445"/>
      <c r="AE164" s="452"/>
    </row>
    <row r="165" spans="1:31" s="13" customFormat="1" ht="15.75" hidden="1" customHeight="1" collapsed="1">
      <c r="A165" s="980">
        <f>IF(S165=0,0,1)</f>
        <v>0</v>
      </c>
      <c r="B165" s="7" t="s">
        <v>54</v>
      </c>
      <c r="C165" s="329"/>
      <c r="D165" s="187"/>
      <c r="E165" s="755"/>
      <c r="F165" s="241"/>
      <c r="G165" s="242"/>
      <c r="H165" s="243"/>
      <c r="I165" s="243"/>
      <c r="J165" s="244"/>
      <c r="K165" s="245"/>
      <c r="L165" s="245"/>
      <c r="M165" s="246" t="str">
        <f>E157</f>
        <v>V2-2</v>
      </c>
      <c r="N165" s="245"/>
      <c r="O165" s="248" t="s">
        <v>107</v>
      </c>
      <c r="R165" s="245"/>
      <c r="S165" s="379">
        <f>ROUNDUP(SUM(S158:S164),0)</f>
        <v>0</v>
      </c>
      <c r="T165" s="249"/>
      <c r="U165" s="756"/>
      <c r="V165" s="142"/>
      <c r="W165" s="330"/>
      <c r="X165" s="161"/>
      <c r="Y165" s="989">
        <f>S165</f>
        <v>0</v>
      </c>
      <c r="Z165" s="467"/>
      <c r="AA165" s="462"/>
      <c r="AB165" s="446"/>
      <c r="AC165" s="445"/>
      <c r="AD165" s="445"/>
      <c r="AE165" s="452"/>
    </row>
    <row r="166" spans="1:31" ht="8.25" hidden="1" customHeight="1" outlineLevel="3">
      <c r="A166" s="980">
        <f>A167</f>
        <v>0</v>
      </c>
      <c r="B166" s="7" t="s">
        <v>54</v>
      </c>
      <c r="C166" s="321"/>
      <c r="D166" s="187"/>
      <c r="E166" s="760"/>
      <c r="F166" s="201"/>
      <c r="G166" s="186"/>
      <c r="H166" s="186"/>
      <c r="I166" s="186"/>
      <c r="J166" s="54"/>
      <c r="K166" s="366"/>
      <c r="L166" s="54"/>
      <c r="M166" s="59"/>
      <c r="N166" s="54"/>
      <c r="O166" s="36"/>
      <c r="P166" s="54"/>
      <c r="Q166" s="78"/>
      <c r="R166" s="54"/>
      <c r="S166" s="36"/>
      <c r="T166" s="36"/>
      <c r="U166" s="758"/>
      <c r="V166" s="76"/>
      <c r="W166" s="327"/>
      <c r="X166" s="161"/>
      <c r="AA166" s="447"/>
      <c r="AC166" s="445"/>
      <c r="AE166" s="452"/>
    </row>
    <row r="167" spans="1:31" ht="15.75" hidden="1" customHeight="1" outlineLevel="3">
      <c r="A167" s="980">
        <f>A175</f>
        <v>0</v>
      </c>
      <c r="B167" s="7" t="s">
        <v>54</v>
      </c>
      <c r="C167" s="321"/>
      <c r="D167" s="187"/>
      <c r="E167" s="761" t="s">
        <v>119</v>
      </c>
      <c r="F167" s="236" t="s">
        <v>120</v>
      </c>
      <c r="G167" s="353"/>
      <c r="H167" s="236"/>
      <c r="I167" s="236"/>
      <c r="J167" s="236"/>
      <c r="K167" s="363" t="s">
        <v>72</v>
      </c>
      <c r="L167" s="237"/>
      <c r="M167" s="237" t="s">
        <v>1440</v>
      </c>
      <c r="N167" s="237"/>
      <c r="O167" s="237" t="s">
        <v>73</v>
      </c>
      <c r="P167" s="237"/>
      <c r="Q167" s="237"/>
      <c r="R167" s="237"/>
      <c r="S167" s="237" t="s">
        <v>74</v>
      </c>
      <c r="T167" s="237"/>
      <c r="U167" s="283"/>
      <c r="V167" s="76"/>
      <c r="W167" s="327"/>
      <c r="X167" s="161"/>
      <c r="AA167" s="447"/>
      <c r="AC167" s="445"/>
      <c r="AE167" s="452"/>
    </row>
    <row r="168" spans="1:31" ht="6" hidden="1" customHeight="1" collapsed="1">
      <c r="A168" s="980">
        <f>A169</f>
        <v>0</v>
      </c>
      <c r="B168" s="7" t="s">
        <v>54</v>
      </c>
      <c r="C168" s="321"/>
      <c r="D168" s="187"/>
      <c r="E168" s="279"/>
      <c r="F168" s="201"/>
      <c r="G168" s="150"/>
      <c r="H168" s="150"/>
      <c r="I168" s="150"/>
      <c r="J168" s="150"/>
      <c r="K168" s="151"/>
      <c r="L168" s="9"/>
      <c r="M168" s="152"/>
      <c r="N168" s="9"/>
      <c r="O168" s="153"/>
      <c r="P168" s="9"/>
      <c r="Q168" s="154"/>
      <c r="R168" s="9"/>
      <c r="S168" s="153"/>
      <c r="T168" s="9"/>
      <c r="U168" s="280"/>
      <c r="V168" s="76"/>
      <c r="W168" s="322"/>
      <c r="X168" s="161"/>
      <c r="AA168" s="447"/>
      <c r="AB168" s="445"/>
      <c r="AC168" s="445"/>
      <c r="AE168" s="452"/>
    </row>
    <row r="169" spans="1:31" ht="15.75" hidden="1" customHeight="1" outlineLevel="3">
      <c r="A169" s="980">
        <f t="shared" si="18"/>
        <v>0</v>
      </c>
      <c r="B169" s="7" t="s">
        <v>54</v>
      </c>
      <c r="C169" s="321"/>
      <c r="D169" s="187"/>
      <c r="E169" s="282" t="str">
        <f>Onderbouwing_M29!B317</f>
        <v>V2-3-A</v>
      </c>
      <c r="F169" s="225" t="str">
        <f>Onderbouwing_M29!D317</f>
        <v>Vervangen glas door HR++ glas in houten kozijn</v>
      </c>
      <c r="G169" s="219"/>
      <c r="H169" s="219"/>
      <c r="I169" s="219"/>
      <c r="J169" s="481"/>
      <c r="K169" s="355">
        <v>0</v>
      </c>
      <c r="L169" s="54"/>
      <c r="M169" s="59" t="str">
        <f>Onderbouwing_M29!F317</f>
        <v>m²</v>
      </c>
      <c r="N169" s="54"/>
      <c r="O169" s="92">
        <f>Onderbouwing_M29!O317</f>
        <v>146.66470588235296</v>
      </c>
      <c r="P169" s="54"/>
      <c r="Q169" s="78"/>
      <c r="R169" s="54"/>
      <c r="S169" s="92">
        <f>O169*K169</f>
        <v>0</v>
      </c>
      <c r="T169" s="54"/>
      <c r="U169" s="280"/>
      <c r="V169" s="76"/>
      <c r="W169" s="327"/>
      <c r="X169" s="161"/>
      <c r="AA169" s="447"/>
      <c r="AC169" s="445"/>
      <c r="AE169" s="452"/>
    </row>
    <row r="170" spans="1:31" ht="6" hidden="1" customHeight="1" outlineLevel="3">
      <c r="A170" s="980">
        <f>A171</f>
        <v>0</v>
      </c>
      <c r="B170" s="7" t="s">
        <v>54</v>
      </c>
      <c r="C170" s="321"/>
      <c r="D170" s="187"/>
      <c r="E170" s="282"/>
      <c r="F170" s="226"/>
      <c r="G170" s="222"/>
      <c r="H170" s="222"/>
      <c r="I170" s="222"/>
      <c r="J170" s="230"/>
      <c r="K170" s="366"/>
      <c r="L170" s="54"/>
      <c r="M170" s="59"/>
      <c r="N170" s="54"/>
      <c r="O170" s="92"/>
      <c r="P170" s="54"/>
      <c r="Q170" s="78"/>
      <c r="R170" s="54"/>
      <c r="S170" s="92"/>
      <c r="T170" s="54"/>
      <c r="U170" s="280"/>
      <c r="V170" s="76"/>
      <c r="W170" s="327"/>
      <c r="X170" s="161"/>
      <c r="AA170" s="447"/>
      <c r="AC170" s="445"/>
      <c r="AE170" s="452"/>
    </row>
    <row r="171" spans="1:31" ht="15.75" hidden="1" customHeight="1" outlineLevel="3">
      <c r="A171" s="980">
        <f t="shared" si="18"/>
        <v>0</v>
      </c>
      <c r="B171" s="7" t="s">
        <v>54</v>
      </c>
      <c r="C171" s="321"/>
      <c r="D171" s="187"/>
      <c r="E171" s="282" t="str">
        <f>Onderbouwing_M29!B328</f>
        <v>V2-3-B</v>
      </c>
      <c r="F171" s="226" t="str">
        <f>Onderbouwing_M29!D328</f>
        <v>Vervangen glas door HR++ glas in kunststof / alum. kozijn ?</v>
      </c>
      <c r="G171" s="222"/>
      <c r="H171" s="222"/>
      <c r="I171" s="222"/>
      <c r="J171" s="229"/>
      <c r="K171" s="355">
        <v>0</v>
      </c>
      <c r="L171" s="54"/>
      <c r="M171" s="59" t="str">
        <f>Onderbouwing_M29!F328</f>
        <v>m²</v>
      </c>
      <c r="N171" s="54"/>
      <c r="O171" s="92">
        <f>Onderbouwing_M29!O328</f>
        <v>123.20588235294117</v>
      </c>
      <c r="P171" s="54"/>
      <c r="Q171" s="78"/>
      <c r="R171" s="54"/>
      <c r="S171" s="92">
        <f>O171*K171</f>
        <v>0</v>
      </c>
      <c r="T171" s="54"/>
      <c r="U171" s="280"/>
      <c r="V171" s="76"/>
      <c r="W171" s="327"/>
      <c r="X171" s="161"/>
      <c r="AA171" s="447"/>
      <c r="AC171" s="445"/>
      <c r="AE171" s="452"/>
    </row>
    <row r="172" spans="1:31" ht="6" hidden="1" customHeight="1" outlineLevel="3">
      <c r="A172" s="980">
        <f>A173</f>
        <v>0</v>
      </c>
      <c r="B172" s="7" t="s">
        <v>54</v>
      </c>
      <c r="C172" s="321"/>
      <c r="D172" s="187"/>
      <c r="E172" s="282"/>
      <c r="F172" s="226"/>
      <c r="G172" s="222"/>
      <c r="H172" s="222"/>
      <c r="I172" s="222"/>
      <c r="J172" s="230"/>
      <c r="K172" s="366"/>
      <c r="L172" s="54"/>
      <c r="M172" s="59"/>
      <c r="N172" s="54"/>
      <c r="O172" s="92"/>
      <c r="P172" s="54"/>
      <c r="Q172" s="78"/>
      <c r="R172" s="54"/>
      <c r="S172" s="92"/>
      <c r="T172" s="54"/>
      <c r="U172" s="280"/>
      <c r="V172" s="76"/>
      <c r="W172" s="327"/>
      <c r="X172" s="161"/>
      <c r="AA172" s="447"/>
      <c r="AC172" s="445"/>
      <c r="AE172" s="452"/>
    </row>
    <row r="173" spans="1:31" ht="15.75" hidden="1" customHeight="1" outlineLevel="3">
      <c r="A173" s="980">
        <f t="shared" si="18"/>
        <v>0</v>
      </c>
      <c r="B173" s="7" t="s">
        <v>54</v>
      </c>
      <c r="C173" s="321"/>
      <c r="D173" s="187"/>
      <c r="E173" s="282" t="str">
        <f>Onderbouwing_M29!B340</f>
        <v>V2-3-X</v>
      </c>
      <c r="F173" s="964" t="str">
        <f>Onderbouwing_M29!D340</f>
        <v>Bijkomende kosten</v>
      </c>
      <c r="G173" s="222"/>
      <c r="H173" s="222"/>
      <c r="I173" s="222"/>
      <c r="J173" s="229"/>
      <c r="K173" s="355">
        <v>0</v>
      </c>
      <c r="L173" s="54"/>
      <c r="M173" s="59" t="str">
        <f>Onderbouwing_M29!F340</f>
        <v>pst</v>
      </c>
      <c r="N173" s="54"/>
      <c r="O173" s="92">
        <f>Onderbouwing_M29!O340</f>
        <v>0</v>
      </c>
      <c r="P173" s="54"/>
      <c r="Q173" s="78"/>
      <c r="R173" s="54"/>
      <c r="S173" s="92">
        <f>O173*K173</f>
        <v>0</v>
      </c>
      <c r="T173" s="54"/>
      <c r="U173" s="280"/>
      <c r="V173" s="76"/>
      <c r="W173" s="327"/>
      <c r="X173" s="161"/>
      <c r="AA173" s="447"/>
      <c r="AC173" s="445"/>
      <c r="AE173" s="452"/>
    </row>
    <row r="174" spans="1:31" ht="6" hidden="1" customHeight="1" outlineLevel="1">
      <c r="A174" s="980">
        <f>A175</f>
        <v>0</v>
      </c>
      <c r="B174" s="7" t="s">
        <v>54</v>
      </c>
      <c r="C174" s="321"/>
      <c r="D174" s="187"/>
      <c r="E174" s="281"/>
      <c r="F174" s="201"/>
      <c r="G174" s="132"/>
      <c r="H174" s="132"/>
      <c r="I174" s="132"/>
      <c r="J174" s="10"/>
      <c r="K174" s="48"/>
      <c r="L174" s="10"/>
      <c r="M174" s="52"/>
      <c r="N174" s="10"/>
      <c r="O174" s="53"/>
      <c r="P174" s="10"/>
      <c r="Q174" s="58"/>
      <c r="R174" s="58"/>
      <c r="S174" s="378"/>
      <c r="T174" s="10"/>
      <c r="U174" s="280"/>
      <c r="V174" s="76"/>
      <c r="W174" s="327"/>
      <c r="X174" s="161"/>
      <c r="AA174" s="462"/>
      <c r="AC174" s="445"/>
      <c r="AE174" s="452"/>
    </row>
    <row r="175" spans="1:31" s="13" customFormat="1" ht="15.75" hidden="1" customHeight="1" collapsed="1">
      <c r="A175" s="980">
        <f>IF(S175=0,0,1)</f>
        <v>0</v>
      </c>
      <c r="B175" s="7" t="s">
        <v>54</v>
      </c>
      <c r="C175" s="329"/>
      <c r="D175" s="187"/>
      <c r="E175" s="755"/>
      <c r="F175" s="241"/>
      <c r="G175" s="242"/>
      <c r="H175" s="243"/>
      <c r="I175" s="243"/>
      <c r="J175" s="244"/>
      <c r="K175" s="245"/>
      <c r="L175" s="245"/>
      <c r="M175" s="246" t="str">
        <f>E167</f>
        <v>V2-3</v>
      </c>
      <c r="N175" s="245"/>
      <c r="O175" s="248" t="s">
        <v>107</v>
      </c>
      <c r="R175" s="245"/>
      <c r="S175" s="379">
        <f>ROUNDUP(SUM(S168:S174),0)</f>
        <v>0</v>
      </c>
      <c r="T175" s="249"/>
      <c r="U175" s="756"/>
      <c r="V175" s="142"/>
      <c r="W175" s="330"/>
      <c r="X175" s="161"/>
      <c r="Y175" s="989">
        <f>S175</f>
        <v>0</v>
      </c>
      <c r="Z175" s="467"/>
      <c r="AA175" s="462"/>
      <c r="AB175" s="446"/>
      <c r="AC175" s="445"/>
      <c r="AD175" s="445"/>
      <c r="AE175" s="452"/>
    </row>
    <row r="176" spans="1:31" ht="9" hidden="1" customHeight="1" outlineLevel="3">
      <c r="A176" s="980">
        <f>A177</f>
        <v>0</v>
      </c>
      <c r="B176" s="7" t="s">
        <v>54</v>
      </c>
      <c r="C176" s="321"/>
      <c r="D176" s="187"/>
      <c r="E176" s="714"/>
      <c r="F176" s="201"/>
      <c r="G176" s="186"/>
      <c r="H176" s="186"/>
      <c r="I176" s="186"/>
      <c r="J176" s="54"/>
      <c r="K176" s="366"/>
      <c r="L176" s="54"/>
      <c r="M176" s="59"/>
      <c r="N176" s="54"/>
      <c r="O176" s="36"/>
      <c r="P176" s="54"/>
      <c r="Q176" s="78"/>
      <c r="R176" s="54"/>
      <c r="S176" s="36"/>
      <c r="T176" s="36"/>
      <c r="U176" s="758"/>
      <c r="V176" s="76"/>
      <c r="W176" s="327"/>
      <c r="X176" s="161"/>
      <c r="AA176" s="447"/>
      <c r="AC176" s="445"/>
      <c r="AE176" s="452"/>
    </row>
    <row r="177" spans="1:31" ht="15.75" hidden="1" customHeight="1" outlineLevel="3">
      <c r="A177" s="980">
        <f>A187</f>
        <v>0</v>
      </c>
      <c r="B177" s="344"/>
      <c r="C177" s="321"/>
      <c r="D177" s="187"/>
      <c r="E177" s="761" t="s">
        <v>121</v>
      </c>
      <c r="F177" s="236" t="s">
        <v>122</v>
      </c>
      <c r="G177" s="353"/>
      <c r="H177" s="236"/>
      <c r="I177" s="236"/>
      <c r="J177" s="236"/>
      <c r="K177" s="363" t="s">
        <v>72</v>
      </c>
      <c r="L177" s="237"/>
      <c r="M177" s="237" t="s">
        <v>1440</v>
      </c>
      <c r="N177" s="237"/>
      <c r="O177" s="237" t="s">
        <v>73</v>
      </c>
      <c r="P177" s="237"/>
      <c r="Q177" s="237"/>
      <c r="R177" s="237"/>
      <c r="S177" s="237" t="s">
        <v>74</v>
      </c>
      <c r="T177" s="237"/>
      <c r="U177" s="283"/>
      <c r="V177" s="76"/>
      <c r="W177" s="327"/>
      <c r="X177" s="161"/>
      <c r="AA177" s="447" t="s">
        <v>1730</v>
      </c>
      <c r="AB177" s="204"/>
      <c r="AC177" s="445"/>
      <c r="AE177" s="452"/>
    </row>
    <row r="178" spans="1:31" ht="6" hidden="1" customHeight="1" collapsed="1">
      <c r="A178" s="980">
        <f>A179</f>
        <v>0</v>
      </c>
      <c r="B178" s="344"/>
      <c r="C178" s="321"/>
      <c r="D178" s="187"/>
      <c r="E178" s="279"/>
      <c r="F178" s="201"/>
      <c r="G178" s="150"/>
      <c r="H178" s="150"/>
      <c r="I178" s="150"/>
      <c r="J178" s="150"/>
      <c r="K178" s="151"/>
      <c r="L178" s="9"/>
      <c r="M178" s="152"/>
      <c r="N178" s="9"/>
      <c r="O178" s="153"/>
      <c r="P178" s="9"/>
      <c r="Q178" s="154"/>
      <c r="R178" s="9"/>
      <c r="S178" s="153"/>
      <c r="T178" s="9"/>
      <c r="U178" s="280"/>
      <c r="V178" s="76"/>
      <c r="W178" s="322"/>
      <c r="X178" s="161"/>
      <c r="AA178" s="447"/>
      <c r="AB178" s="445"/>
      <c r="AC178" s="445"/>
      <c r="AE178" s="452"/>
    </row>
    <row r="179" spans="1:31" ht="15.75" hidden="1" customHeight="1" outlineLevel="3">
      <c r="A179" s="980">
        <f t="shared" si="18"/>
        <v>0</v>
      </c>
      <c r="B179" s="344"/>
      <c r="C179" s="321"/>
      <c r="D179" s="187"/>
      <c r="E179" s="282" t="str">
        <f>Onderbouwing_M29!B348</f>
        <v>V2-4-A</v>
      </c>
      <c r="F179" s="225" t="str">
        <f>Onderbouwing_M29!D348</f>
        <v>Vervangen glas door triple glas +nieuwe houten kozijnen (30% subsidiabel)</v>
      </c>
      <c r="G179" s="219"/>
      <c r="H179" s="219"/>
      <c r="I179" s="828"/>
      <c r="J179" s="829"/>
      <c r="K179" s="355"/>
      <c r="L179" s="54"/>
      <c r="M179" s="59" t="str">
        <f>Onderbouwing_M29!F348</f>
        <v>m²</v>
      </c>
      <c r="N179" s="54"/>
      <c r="O179" s="92">
        <f>Onderbouwing_M29!O348</f>
        <v>617.1</v>
      </c>
      <c r="P179" s="54"/>
      <c r="Q179" s="78"/>
      <c r="R179" s="54"/>
      <c r="S179" s="92">
        <f>O179*K179</f>
        <v>0</v>
      </c>
      <c r="T179" s="54"/>
      <c r="U179" s="280"/>
      <c r="V179" s="76"/>
      <c r="W179" s="327"/>
      <c r="X179" s="161"/>
      <c r="AA179" s="473"/>
      <c r="AB179" s="204"/>
      <c r="AC179" s="447"/>
      <c r="AE179" s="452"/>
    </row>
    <row r="180" spans="1:31" ht="6" hidden="1" customHeight="1" outlineLevel="3">
      <c r="A180" s="980">
        <f>A181</f>
        <v>0</v>
      </c>
      <c r="B180" s="344"/>
      <c r="C180" s="321"/>
      <c r="D180" s="187"/>
      <c r="E180" s="282"/>
      <c r="F180" s="226"/>
      <c r="G180" s="222"/>
      <c r="H180" s="222"/>
      <c r="I180" s="222"/>
      <c r="J180" s="830"/>
      <c r="K180" s="366"/>
      <c r="L180" s="54"/>
      <c r="M180" s="54"/>
      <c r="N180" s="54"/>
      <c r="O180" s="92"/>
      <c r="P180" s="54"/>
      <c r="Q180" s="54"/>
      <c r="R180" s="54"/>
      <c r="S180" s="92"/>
      <c r="T180" s="54"/>
      <c r="U180" s="280"/>
      <c r="V180" s="76"/>
      <c r="W180" s="327"/>
      <c r="X180" s="161"/>
      <c r="AA180" s="161"/>
      <c r="AB180" s="204"/>
      <c r="AC180" s="445"/>
      <c r="AE180" s="452"/>
    </row>
    <row r="181" spans="1:31" ht="15.75" hidden="1" customHeight="1" outlineLevel="3">
      <c r="A181" s="980">
        <f t="shared" si="18"/>
        <v>0</v>
      </c>
      <c r="B181" s="344"/>
      <c r="C181" s="321"/>
      <c r="D181" s="187"/>
      <c r="E181" s="282" t="str">
        <f>Onderbouwing_M29!B361</f>
        <v>V2-4-B</v>
      </c>
      <c r="F181" s="226" t="str">
        <f>Onderbouwing_M29!D361</f>
        <v>Vervangen glas door triple glas +nieuwe kunststof kozijnen (30% subsidiabel)</v>
      </c>
      <c r="G181" s="222"/>
      <c r="H181" s="222"/>
      <c r="I181" s="828"/>
      <c r="J181" s="829"/>
      <c r="K181" s="355"/>
      <c r="L181" s="54"/>
      <c r="M181" s="59" t="str">
        <f>Onderbouwing_M29!F361</f>
        <v>m²</v>
      </c>
      <c r="N181" s="54"/>
      <c r="O181" s="92">
        <f>Onderbouwing_M29!O361</f>
        <v>904.4</v>
      </c>
      <c r="P181" s="54"/>
      <c r="Q181" s="78"/>
      <c r="R181" s="54"/>
      <c r="S181" s="92">
        <f>O181*K181</f>
        <v>0</v>
      </c>
      <c r="T181" s="54"/>
      <c r="U181" s="280"/>
      <c r="V181" s="76"/>
      <c r="W181" s="327"/>
      <c r="X181" s="161"/>
      <c r="AA181" s="473"/>
      <c r="AB181" s="204"/>
      <c r="AC181" s="447"/>
      <c r="AE181" s="452"/>
    </row>
    <row r="182" spans="1:31" ht="6" hidden="1" customHeight="1" outlineLevel="3">
      <c r="A182" s="980">
        <f>A183</f>
        <v>0</v>
      </c>
      <c r="B182" s="344"/>
      <c r="C182" s="321"/>
      <c r="D182" s="187"/>
      <c r="E182" s="282"/>
      <c r="F182" s="226"/>
      <c r="G182" s="222"/>
      <c r="H182" s="222"/>
      <c r="I182" s="828"/>
      <c r="J182" s="830"/>
      <c r="K182" s="366"/>
      <c r="L182" s="54"/>
      <c r="M182" s="54"/>
      <c r="N182" s="54"/>
      <c r="O182" s="92"/>
      <c r="P182" s="54"/>
      <c r="Q182" s="54"/>
      <c r="R182" s="54"/>
      <c r="S182" s="377"/>
      <c r="T182" s="54"/>
      <c r="U182" s="280"/>
      <c r="V182" s="76"/>
      <c r="W182" s="327"/>
      <c r="X182" s="161"/>
      <c r="AA182" s="161"/>
      <c r="AB182" s="204"/>
      <c r="AC182" s="445"/>
      <c r="AE182" s="452"/>
    </row>
    <row r="183" spans="1:31" ht="15.75" hidden="1" customHeight="1" outlineLevel="3">
      <c r="A183" s="980">
        <f t="shared" ref="A183" si="21">IF(K183=0,0,1)</f>
        <v>0</v>
      </c>
      <c r="B183" s="344"/>
      <c r="C183" s="321"/>
      <c r="D183" s="187"/>
      <c r="E183" s="282" t="str">
        <f>Onderbouwing_M29!B375</f>
        <v>V2-4-C</v>
      </c>
      <c r="F183" s="226" t="str">
        <f>Onderbouwing_M29!D375</f>
        <v>Vervangen glas door triple glas +nieuwe aluminium kozijnen (30% subsidiabel)</v>
      </c>
      <c r="G183" s="222"/>
      <c r="H183" s="828"/>
      <c r="I183" s="828"/>
      <c r="J183" s="831"/>
      <c r="K183" s="355"/>
      <c r="L183" s="54"/>
      <c r="M183" s="59" t="str">
        <f>Onderbouwing_M29!F375</f>
        <v>m²</v>
      </c>
      <c r="N183" s="54"/>
      <c r="O183" s="92">
        <f>Onderbouwing_M29!O375</f>
        <v>1404.4</v>
      </c>
      <c r="P183" s="54"/>
      <c r="Q183" s="78"/>
      <c r="R183" s="54"/>
      <c r="S183" s="92">
        <f>O183*K183</f>
        <v>0</v>
      </c>
      <c r="T183" s="54"/>
      <c r="U183" s="280"/>
      <c r="V183" s="76"/>
      <c r="W183" s="327"/>
      <c r="X183" s="161"/>
      <c r="AA183" s="473"/>
      <c r="AB183" s="204"/>
      <c r="AC183" s="447"/>
      <c r="AE183" s="452"/>
    </row>
    <row r="184" spans="1:31" ht="6" hidden="1" customHeight="1" outlineLevel="3">
      <c r="A184" s="980">
        <f>A185</f>
        <v>0</v>
      </c>
      <c r="B184" s="344"/>
      <c r="C184" s="321"/>
      <c r="D184" s="187"/>
      <c r="E184" s="282"/>
      <c r="F184" s="226"/>
      <c r="G184" s="222"/>
      <c r="H184" s="222"/>
      <c r="I184" s="222"/>
      <c r="J184" s="830"/>
      <c r="K184" s="366"/>
      <c r="L184" s="54"/>
      <c r="M184" s="54"/>
      <c r="N184" s="54"/>
      <c r="O184" s="92"/>
      <c r="P184" s="54"/>
      <c r="Q184" s="54"/>
      <c r="R184" s="54"/>
      <c r="S184" s="377"/>
      <c r="T184" s="54"/>
      <c r="U184" s="280"/>
      <c r="V184" s="76"/>
      <c r="W184" s="327"/>
      <c r="X184" s="161"/>
      <c r="AA184" s="161"/>
      <c r="AB184" s="204"/>
      <c r="AC184" s="445"/>
      <c r="AE184" s="452"/>
    </row>
    <row r="185" spans="1:31" ht="15.75" hidden="1" customHeight="1" outlineLevel="3">
      <c r="A185" s="980">
        <f t="shared" si="18"/>
        <v>0</v>
      </c>
      <c r="B185" s="344"/>
      <c r="C185" s="321"/>
      <c r="D185" s="187"/>
      <c r="E185" s="282" t="str">
        <f>Onderbouwing_M29!B389</f>
        <v>V2-4-X</v>
      </c>
      <c r="F185" s="964" t="str">
        <f>Onderbouwing_M29!D389</f>
        <v>Bijkomende kosten</v>
      </c>
      <c r="G185" s="222"/>
      <c r="H185" s="222"/>
      <c r="I185" s="828"/>
      <c r="J185" s="829"/>
      <c r="K185" s="355"/>
      <c r="L185" s="54"/>
      <c r="M185" s="59" t="str">
        <f>Onderbouwing_M29!F389</f>
        <v>pst</v>
      </c>
      <c r="N185" s="54"/>
      <c r="O185" s="92">
        <f>Onderbouwing_M29!O389</f>
        <v>70</v>
      </c>
      <c r="P185" s="54"/>
      <c r="Q185" s="78"/>
      <c r="R185" s="54"/>
      <c r="S185" s="92">
        <f>O185*K185</f>
        <v>0</v>
      </c>
      <c r="T185" s="54"/>
      <c r="U185" s="280"/>
      <c r="V185" s="76"/>
      <c r="W185" s="327"/>
      <c r="X185" s="161"/>
      <c r="AA185" s="473"/>
      <c r="AB185" s="204"/>
      <c r="AC185" s="447"/>
      <c r="AE185" s="452"/>
    </row>
    <row r="186" spans="1:31" ht="6" hidden="1" customHeight="1" outlineLevel="1">
      <c r="A186" s="980">
        <f>A187</f>
        <v>0</v>
      </c>
      <c r="B186" s="344"/>
      <c r="C186" s="321"/>
      <c r="D186" s="187"/>
      <c r="E186" s="281"/>
      <c r="F186" s="201"/>
      <c r="G186" s="132"/>
      <c r="H186" s="132"/>
      <c r="I186" s="132"/>
      <c r="J186" s="10"/>
      <c r="K186" s="48"/>
      <c r="L186" s="10"/>
      <c r="M186" s="52"/>
      <c r="N186" s="10"/>
      <c r="O186" s="53"/>
      <c r="P186" s="10"/>
      <c r="Q186" s="58"/>
      <c r="R186" s="58"/>
      <c r="S186" s="378"/>
      <c r="T186" s="10"/>
      <c r="U186" s="280"/>
      <c r="V186" s="76"/>
      <c r="W186" s="327"/>
      <c r="X186" s="161"/>
      <c r="AA186" s="462"/>
      <c r="AC186" s="445"/>
      <c r="AE186" s="452"/>
    </row>
    <row r="187" spans="1:31" s="13" customFormat="1" ht="15.75" hidden="1" customHeight="1" collapsed="1">
      <c r="A187" s="980">
        <f>IF(S187=0,0,1)</f>
        <v>0</v>
      </c>
      <c r="B187" s="344"/>
      <c r="C187" s="329"/>
      <c r="D187" s="187"/>
      <c r="E187" s="755"/>
      <c r="F187" s="241"/>
      <c r="G187" s="242"/>
      <c r="H187" s="243"/>
      <c r="I187" s="243"/>
      <c r="J187" s="244"/>
      <c r="K187" s="245"/>
      <c r="L187" s="245"/>
      <c r="M187" s="246" t="str">
        <f>E177</f>
        <v>V2-4</v>
      </c>
      <c r="N187" s="245"/>
      <c r="O187" s="248" t="s">
        <v>107</v>
      </c>
      <c r="R187" s="245"/>
      <c r="S187" s="379">
        <f>ROUNDUP(SUM(S179:S186),0)</f>
        <v>0</v>
      </c>
      <c r="T187" s="249"/>
      <c r="U187" s="756"/>
      <c r="V187" s="142"/>
      <c r="W187" s="330"/>
      <c r="X187" s="161"/>
      <c r="Y187" s="983">
        <f>S187</f>
        <v>0</v>
      </c>
      <c r="Z187" s="467"/>
      <c r="AA187" s="462"/>
      <c r="AB187" s="446"/>
      <c r="AC187" s="445"/>
      <c r="AD187" s="445"/>
      <c r="AE187" s="452"/>
    </row>
    <row r="188" spans="1:31" ht="9" hidden="1" customHeight="1" outlineLevel="3">
      <c r="A188" s="980">
        <f>A189</f>
        <v>0</v>
      </c>
      <c r="B188" s="344"/>
      <c r="C188" s="321"/>
      <c r="D188" s="187"/>
      <c r="E188" s="714"/>
      <c r="F188" s="201"/>
      <c r="G188" s="186"/>
      <c r="H188" s="186"/>
      <c r="I188" s="186"/>
      <c r="J188" s="54"/>
      <c r="K188" s="366"/>
      <c r="L188" s="54"/>
      <c r="M188" s="59"/>
      <c r="N188" s="54"/>
      <c r="O188" s="36"/>
      <c r="P188" s="54"/>
      <c r="Q188" s="78"/>
      <c r="R188" s="54"/>
      <c r="S188" s="36"/>
      <c r="T188" s="36"/>
      <c r="U188" s="758"/>
      <c r="V188" s="36"/>
      <c r="W188" s="327"/>
      <c r="X188" s="161"/>
      <c r="AA188" s="447"/>
      <c r="AC188" s="445"/>
      <c r="AE188" s="452"/>
    </row>
    <row r="189" spans="1:31" ht="15.75" hidden="1" customHeight="1" outlineLevel="3">
      <c r="A189" s="980">
        <f>A197</f>
        <v>0</v>
      </c>
      <c r="B189" s="7" t="s">
        <v>54</v>
      </c>
      <c r="C189" s="321"/>
      <c r="D189" s="187"/>
      <c r="E189" s="761" t="s">
        <v>123</v>
      </c>
      <c r="F189" s="236" t="s">
        <v>124</v>
      </c>
      <c r="G189" s="353"/>
      <c r="H189" s="236"/>
      <c r="I189" s="236"/>
      <c r="J189" s="236"/>
      <c r="K189" s="363" t="s">
        <v>72</v>
      </c>
      <c r="L189" s="237"/>
      <c r="M189" s="237" t="s">
        <v>1440</v>
      </c>
      <c r="N189" s="237"/>
      <c r="O189" s="237" t="s">
        <v>73</v>
      </c>
      <c r="P189" s="237"/>
      <c r="Q189" s="237"/>
      <c r="R189" s="237"/>
      <c r="S189" s="237" t="s">
        <v>74</v>
      </c>
      <c r="T189" s="237"/>
      <c r="U189" s="283"/>
      <c r="V189" s="76"/>
      <c r="W189" s="327"/>
      <c r="X189" s="161"/>
      <c r="AA189" s="447"/>
      <c r="AC189" s="445"/>
      <c r="AE189" s="452"/>
    </row>
    <row r="190" spans="1:31" ht="6" hidden="1" customHeight="1" collapsed="1">
      <c r="A190" s="980">
        <f>A191</f>
        <v>0</v>
      </c>
      <c r="B190" s="7" t="s">
        <v>54</v>
      </c>
      <c r="C190" s="321"/>
      <c r="D190" s="187"/>
      <c r="E190" s="279"/>
      <c r="F190" s="201"/>
      <c r="G190" s="150"/>
      <c r="H190" s="150"/>
      <c r="I190" s="150"/>
      <c r="J190" s="150"/>
      <c r="K190" s="151"/>
      <c r="L190" s="9"/>
      <c r="M190" s="152"/>
      <c r="N190" s="9"/>
      <c r="O190" s="153"/>
      <c r="P190" s="9"/>
      <c r="Q190" s="154"/>
      <c r="R190" s="9"/>
      <c r="S190" s="153"/>
      <c r="T190" s="9"/>
      <c r="U190" s="280"/>
      <c r="V190" s="76"/>
      <c r="W190" s="322"/>
      <c r="X190" s="161"/>
      <c r="AA190" s="447"/>
      <c r="AB190" s="445"/>
      <c r="AC190" s="445"/>
      <c r="AE190" s="452"/>
    </row>
    <row r="191" spans="1:31" ht="15.75" hidden="1" customHeight="1" outlineLevel="3">
      <c r="A191" s="980">
        <f t="shared" si="18"/>
        <v>0</v>
      </c>
      <c r="B191" s="7" t="s">
        <v>54</v>
      </c>
      <c r="C191" s="321"/>
      <c r="D191" s="187"/>
      <c r="E191" s="282" t="str">
        <f>Onderbouwing_M29!B398</f>
        <v>V2-5-A</v>
      </c>
      <c r="F191" s="225" t="str">
        <f>Onderbouwing_M29!D398</f>
        <v xml:space="preserve">Voor- of achterzetbeglazing  Isolatieglas 14mm (4-6-4)  met houten profiel rondom </v>
      </c>
      <c r="G191" s="219"/>
      <c r="H191" s="219"/>
      <c r="I191" s="219"/>
      <c r="J191" s="481"/>
      <c r="K191" s="355"/>
      <c r="L191" s="54"/>
      <c r="M191" s="59" t="str">
        <f>Onderbouwing_M29!F398</f>
        <v>m²</v>
      </c>
      <c r="N191" s="54"/>
      <c r="O191" s="92">
        <f>Onderbouwing_M29!O398</f>
        <v>355.18518518518516</v>
      </c>
      <c r="P191" s="54"/>
      <c r="Q191" s="78"/>
      <c r="R191" s="54"/>
      <c r="S191" s="92">
        <f>O191*K191</f>
        <v>0</v>
      </c>
      <c r="T191" s="54"/>
      <c r="U191" s="280"/>
      <c r="V191" s="76"/>
      <c r="W191" s="327"/>
      <c r="X191" s="161"/>
      <c r="AA191" s="447"/>
      <c r="AC191" s="445"/>
      <c r="AE191" s="452"/>
    </row>
    <row r="192" spans="1:31" ht="6" hidden="1" customHeight="1" outlineLevel="3">
      <c r="A192" s="980">
        <f>A194</f>
        <v>0</v>
      </c>
      <c r="B192" s="7" t="s">
        <v>54</v>
      </c>
      <c r="C192" s="321"/>
      <c r="D192" s="187"/>
      <c r="E192" s="282"/>
      <c r="F192" s="226"/>
      <c r="G192" s="222"/>
      <c r="H192" s="222"/>
      <c r="I192" s="222"/>
      <c r="J192" s="230"/>
      <c r="K192" s="366"/>
      <c r="L192" s="54"/>
      <c r="M192" s="59"/>
      <c r="N192" s="54"/>
      <c r="O192" s="92"/>
      <c r="P192" s="54"/>
      <c r="Q192" s="78"/>
      <c r="R192" s="54"/>
      <c r="S192" s="92"/>
      <c r="T192" s="54"/>
      <c r="U192" s="280"/>
      <c r="V192" s="76"/>
      <c r="W192" s="327"/>
      <c r="X192" s="161"/>
      <c r="AA192" s="447"/>
      <c r="AC192" s="445"/>
      <c r="AE192" s="452"/>
    </row>
    <row r="193" spans="1:31" ht="15.75" hidden="1" customHeight="1" outlineLevel="3">
      <c r="A193" s="980">
        <f t="shared" si="18"/>
        <v>0</v>
      </c>
      <c r="B193" s="7" t="s">
        <v>54</v>
      </c>
      <c r="C193" s="321"/>
      <c r="D193" s="187"/>
      <c r="E193" s="282" t="str">
        <f>Onderbouwing_M29!B404</f>
        <v>V2-5-B</v>
      </c>
      <c r="F193" s="226" t="str">
        <f>Onderbouwing_M29!D404</f>
        <v xml:space="preserve">Voor- of achterzetbeglazing  Isolatieglas 14mm (4-6-4)  met aluminium profiel rondom </v>
      </c>
      <c r="G193" s="222"/>
      <c r="H193" s="222"/>
      <c r="I193" s="222"/>
      <c r="J193" s="229"/>
      <c r="K193" s="355"/>
      <c r="L193" s="54"/>
      <c r="M193" s="59" t="str">
        <f>Onderbouwing_M29!F404</f>
        <v>m²</v>
      </c>
      <c r="N193" s="54"/>
      <c r="O193" s="92">
        <f>Onderbouwing_M29!O404</f>
        <v>278.18518518518516</v>
      </c>
      <c r="P193" s="54"/>
      <c r="Q193" s="78"/>
      <c r="R193" s="54"/>
      <c r="S193" s="92">
        <f>O193*K193</f>
        <v>0</v>
      </c>
      <c r="T193" s="54"/>
      <c r="U193" s="280"/>
      <c r="V193" s="76"/>
      <c r="W193" s="327"/>
      <c r="X193" s="161"/>
      <c r="AA193" s="447"/>
      <c r="AC193" s="445"/>
      <c r="AE193" s="452"/>
    </row>
    <row r="194" spans="1:31" ht="6" hidden="1" customHeight="1" outlineLevel="3">
      <c r="A194" s="980">
        <f>A195</f>
        <v>0</v>
      </c>
      <c r="B194" s="7" t="s">
        <v>54</v>
      </c>
      <c r="C194" s="321"/>
      <c r="D194" s="187"/>
      <c r="E194" s="282"/>
      <c r="F194" s="226"/>
      <c r="G194" s="222"/>
      <c r="H194" s="222"/>
      <c r="I194" s="222"/>
      <c r="J194" s="230"/>
      <c r="K194" s="366"/>
      <c r="L194" s="54"/>
      <c r="M194" s="59"/>
      <c r="N194" s="54"/>
      <c r="O194" s="92"/>
      <c r="P194" s="54"/>
      <c r="Q194" s="78"/>
      <c r="R194" s="54"/>
      <c r="S194" s="92"/>
      <c r="T194" s="54"/>
      <c r="U194" s="280"/>
      <c r="V194" s="76"/>
      <c r="W194" s="327"/>
      <c r="X194" s="161"/>
      <c r="AA194" s="447"/>
      <c r="AC194" s="445"/>
      <c r="AE194" s="452"/>
    </row>
    <row r="195" spans="1:31" ht="15.75" hidden="1" customHeight="1" outlineLevel="3">
      <c r="A195" s="980">
        <f t="shared" si="18"/>
        <v>0</v>
      </c>
      <c r="B195" s="7" t="s">
        <v>54</v>
      </c>
      <c r="C195" s="321"/>
      <c r="D195" s="187"/>
      <c r="E195" s="282" t="str">
        <f>Onderbouwing_M29!B410</f>
        <v>V2-5-X</v>
      </c>
      <c r="F195" s="964" t="str">
        <f>Onderbouwing_M29!D410</f>
        <v>Bijkomende kosten</v>
      </c>
      <c r="G195" s="222"/>
      <c r="H195" s="222"/>
      <c r="I195" s="222"/>
      <c r="J195" s="229"/>
      <c r="K195" s="355">
        <v>0</v>
      </c>
      <c r="L195" s="54"/>
      <c r="M195" s="59" t="str">
        <f>Onderbouwing_M29!F410</f>
        <v>pst</v>
      </c>
      <c r="N195" s="54"/>
      <c r="O195" s="92">
        <f>Onderbouwing_M29!O410</f>
        <v>0</v>
      </c>
      <c r="P195" s="54"/>
      <c r="Q195" s="78"/>
      <c r="R195" s="54"/>
      <c r="S195" s="92">
        <f>O195*K195</f>
        <v>0</v>
      </c>
      <c r="T195" s="54"/>
      <c r="U195" s="280"/>
      <c r="V195" s="76"/>
      <c r="W195" s="327"/>
      <c r="X195" s="161"/>
      <c r="AA195" s="447"/>
      <c r="AC195" s="445"/>
      <c r="AE195" s="452"/>
    </row>
    <row r="196" spans="1:31" ht="6" hidden="1" customHeight="1" outlineLevel="1">
      <c r="A196" s="980">
        <f>A197</f>
        <v>0</v>
      </c>
      <c r="B196" s="7" t="s">
        <v>54</v>
      </c>
      <c r="C196" s="321"/>
      <c r="D196" s="187"/>
      <c r="E196" s="281"/>
      <c r="F196" s="201"/>
      <c r="G196" s="132"/>
      <c r="H196" s="132"/>
      <c r="I196" s="132"/>
      <c r="J196" s="10"/>
      <c r="K196" s="48"/>
      <c r="L196" s="10"/>
      <c r="M196" s="52"/>
      <c r="N196" s="10"/>
      <c r="O196" s="53"/>
      <c r="P196" s="10"/>
      <c r="Q196" s="58"/>
      <c r="R196" s="58"/>
      <c r="S196" s="378"/>
      <c r="T196" s="10"/>
      <c r="U196" s="280"/>
      <c r="V196" s="76"/>
      <c r="W196" s="327"/>
      <c r="X196" s="161"/>
      <c r="AA196" s="462"/>
      <c r="AC196" s="445"/>
      <c r="AE196" s="452"/>
    </row>
    <row r="197" spans="1:31" s="13" customFormat="1" ht="15.75" hidden="1" customHeight="1" collapsed="1">
      <c r="A197" s="980">
        <f>IF(S197=0,0,1)</f>
        <v>0</v>
      </c>
      <c r="B197" s="7" t="s">
        <v>54</v>
      </c>
      <c r="C197" s="329"/>
      <c r="D197" s="187"/>
      <c r="E197" s="755"/>
      <c r="F197" s="241"/>
      <c r="G197" s="242"/>
      <c r="H197" s="243"/>
      <c r="I197" s="243"/>
      <c r="J197" s="244"/>
      <c r="K197" s="245"/>
      <c r="L197" s="245"/>
      <c r="M197" s="246" t="str">
        <f>E189</f>
        <v>V2-5</v>
      </c>
      <c r="N197" s="245"/>
      <c r="O197" s="248" t="s">
        <v>107</v>
      </c>
      <c r="R197" s="245"/>
      <c r="S197" s="379">
        <f>ROUNDUP(SUM(S191:S196),0)</f>
        <v>0</v>
      </c>
      <c r="T197" s="249"/>
      <c r="U197" s="756"/>
      <c r="V197" s="142"/>
      <c r="W197" s="330"/>
      <c r="X197" s="161"/>
      <c r="Y197" s="989">
        <f>S197</f>
        <v>0</v>
      </c>
      <c r="Z197" s="467"/>
      <c r="AA197" s="462"/>
      <c r="AB197" s="446"/>
      <c r="AC197" s="445"/>
      <c r="AD197" s="445"/>
      <c r="AE197" s="452"/>
    </row>
    <row r="198" spans="1:31" ht="9" hidden="1" customHeight="1" outlineLevel="3">
      <c r="A198" s="980">
        <f>A199</f>
        <v>0</v>
      </c>
      <c r="B198" s="7" t="s">
        <v>54</v>
      </c>
      <c r="C198" s="321"/>
      <c r="D198" s="187"/>
      <c r="E198" s="714"/>
      <c r="F198" s="201"/>
      <c r="G198" s="186"/>
      <c r="H198" s="186"/>
      <c r="I198" s="186"/>
      <c r="J198" s="54"/>
      <c r="K198" s="366"/>
      <c r="L198" s="54"/>
      <c r="M198" s="59"/>
      <c r="N198" s="54"/>
      <c r="O198" s="36"/>
      <c r="P198" s="54"/>
      <c r="Q198" s="78"/>
      <c r="R198" s="54"/>
      <c r="S198" s="36"/>
      <c r="T198" s="36"/>
      <c r="U198" s="758"/>
      <c r="V198" s="76"/>
      <c r="W198" s="327"/>
      <c r="X198" s="161"/>
      <c r="AA198" s="447"/>
      <c r="AC198" s="445"/>
      <c r="AE198" s="452"/>
    </row>
    <row r="199" spans="1:31" ht="15.75" hidden="1" customHeight="1" outlineLevel="3">
      <c r="A199" s="980">
        <f>A207</f>
        <v>0</v>
      </c>
      <c r="B199" s="344"/>
      <c r="C199" s="321"/>
      <c r="D199" s="187"/>
      <c r="E199" s="761" t="s">
        <v>125</v>
      </c>
      <c r="F199" s="236" t="s">
        <v>126</v>
      </c>
      <c r="G199" s="353"/>
      <c r="H199" s="236"/>
      <c r="I199" s="236"/>
      <c r="J199" s="236"/>
      <c r="K199" s="363" t="s">
        <v>72</v>
      </c>
      <c r="L199" s="237"/>
      <c r="M199" s="237" t="s">
        <v>1440</v>
      </c>
      <c r="N199" s="237"/>
      <c r="O199" s="237" t="s">
        <v>73</v>
      </c>
      <c r="P199" s="237"/>
      <c r="Q199" s="237"/>
      <c r="R199" s="237"/>
      <c r="S199" s="237" t="s">
        <v>74</v>
      </c>
      <c r="T199" s="237"/>
      <c r="U199" s="283"/>
      <c r="V199" s="76"/>
      <c r="W199" s="327"/>
      <c r="X199" s="161"/>
      <c r="AA199" s="447"/>
      <c r="AC199" s="445"/>
      <c r="AE199" s="452"/>
    </row>
    <row r="200" spans="1:31" ht="6" hidden="1" customHeight="1" collapsed="1">
      <c r="A200" s="980">
        <f>A201</f>
        <v>0</v>
      </c>
      <c r="B200" s="344"/>
      <c r="C200" s="321"/>
      <c r="D200" s="187"/>
      <c r="E200" s="279"/>
      <c r="F200" s="201"/>
      <c r="G200" s="150"/>
      <c r="H200" s="150"/>
      <c r="I200" s="150"/>
      <c r="J200" s="150"/>
      <c r="K200" s="151"/>
      <c r="L200" s="9"/>
      <c r="M200" s="152"/>
      <c r="N200" s="9"/>
      <c r="O200" s="153"/>
      <c r="P200" s="9"/>
      <c r="Q200" s="154"/>
      <c r="R200" s="9"/>
      <c r="S200" s="153"/>
      <c r="T200" s="9"/>
      <c r="U200" s="280"/>
      <c r="V200" s="76"/>
      <c r="W200" s="322"/>
      <c r="X200" s="161"/>
      <c r="AA200" s="447"/>
      <c r="AB200" s="445"/>
      <c r="AC200" s="445"/>
      <c r="AE200" s="452"/>
    </row>
    <row r="201" spans="1:31" ht="15.75" hidden="1" customHeight="1" outlineLevel="3">
      <c r="A201" s="980">
        <f t="shared" si="18"/>
        <v>0</v>
      </c>
      <c r="B201" s="344"/>
      <c r="C201" s="321"/>
      <c r="D201" s="187"/>
      <c r="E201" s="282" t="str">
        <f>Onderbouwing_M29!B416</f>
        <v>V2-6-A</v>
      </c>
      <c r="F201" s="225" t="str">
        <f>Onderbouwing_M29!D416</f>
        <v>Vervangen glas door monumentenglas  (Klassiek ca 11mm / U=2.0z) in houten kozijn</v>
      </c>
      <c r="G201" s="219"/>
      <c r="H201" s="219"/>
      <c r="I201" s="219"/>
      <c r="J201" s="481"/>
      <c r="K201" s="355"/>
      <c r="L201" s="54"/>
      <c r="M201" s="59" t="str">
        <f>Onderbouwing_M29!F416</f>
        <v>m²</v>
      </c>
      <c r="N201" s="54"/>
      <c r="O201" s="92">
        <f>Onderbouwing_M29!O416</f>
        <v>254.25555555555553</v>
      </c>
      <c r="P201" s="54"/>
      <c r="Q201" s="78"/>
      <c r="R201" s="54"/>
      <c r="S201" s="92">
        <f>O201*K201</f>
        <v>0</v>
      </c>
      <c r="T201" s="54"/>
      <c r="U201" s="280"/>
      <c r="V201" s="76"/>
      <c r="W201" s="327"/>
      <c r="X201" s="161"/>
      <c r="AA201" s="447"/>
      <c r="AC201" s="445"/>
      <c r="AE201" s="452"/>
    </row>
    <row r="202" spans="1:31" ht="6" hidden="1" customHeight="1" outlineLevel="3">
      <c r="A202" s="980">
        <f>A203</f>
        <v>0</v>
      </c>
      <c r="B202" s="344"/>
      <c r="C202" s="321"/>
      <c r="D202" s="187"/>
      <c r="E202" s="282"/>
      <c r="F202" s="226"/>
      <c r="G202" s="222"/>
      <c r="H202" s="222"/>
      <c r="I202" s="222"/>
      <c r="J202" s="230"/>
      <c r="K202" s="366"/>
      <c r="L202" s="54"/>
      <c r="M202" s="59"/>
      <c r="N202" s="54"/>
      <c r="O202" s="92"/>
      <c r="P202" s="54"/>
      <c r="Q202" s="78"/>
      <c r="R202" s="54"/>
      <c r="S202" s="92"/>
      <c r="T202" s="54"/>
      <c r="U202" s="280"/>
      <c r="V202" s="76"/>
      <c r="W202" s="327"/>
      <c r="X202" s="161"/>
      <c r="AA202" s="447"/>
      <c r="AC202" s="445"/>
      <c r="AE202" s="452"/>
    </row>
    <row r="203" spans="1:31" ht="15.75" hidden="1" customHeight="1" outlineLevel="3">
      <c r="A203" s="980">
        <f t="shared" si="18"/>
        <v>0</v>
      </c>
      <c r="B203" s="344"/>
      <c r="C203" s="321"/>
      <c r="D203" s="187"/>
      <c r="E203" s="282" t="str">
        <f>Onderbouwing_M29!B427</f>
        <v>V2-6-B</v>
      </c>
      <c r="F203" s="226" t="str">
        <f>Onderbouwing_M29!D427</f>
        <v>Vervangen glas door monumentenglas  ( Klassiek ca 11mm / U=2.0z)  in stalen kozijnen ?</v>
      </c>
      <c r="G203" s="222"/>
      <c r="H203" s="222"/>
      <c r="I203" s="222"/>
      <c r="J203" s="229"/>
      <c r="K203" s="355"/>
      <c r="L203" s="54"/>
      <c r="M203" s="59" t="str">
        <f>Onderbouwing_M29!F427</f>
        <v>m²</v>
      </c>
      <c r="N203" s="54"/>
      <c r="O203" s="92">
        <f>Onderbouwing_M29!O427</f>
        <v>348.25555555555553</v>
      </c>
      <c r="P203" s="54"/>
      <c r="Q203" s="78"/>
      <c r="R203" s="54"/>
      <c r="S203" s="92">
        <f>O203*K203</f>
        <v>0</v>
      </c>
      <c r="T203" s="54"/>
      <c r="U203" s="280"/>
      <c r="V203" s="76"/>
      <c r="W203" s="327"/>
      <c r="X203" s="161"/>
      <c r="AA203" s="447"/>
      <c r="AC203" s="445"/>
      <c r="AE203" s="452"/>
    </row>
    <row r="204" spans="1:31" ht="6" hidden="1" customHeight="1" outlineLevel="3">
      <c r="A204" s="980">
        <f>A205</f>
        <v>0</v>
      </c>
      <c r="B204" s="344"/>
      <c r="C204" s="321"/>
      <c r="D204" s="187"/>
      <c r="E204" s="282"/>
      <c r="F204" s="226"/>
      <c r="G204" s="222"/>
      <c r="H204" s="222"/>
      <c r="I204" s="222"/>
      <c r="J204" s="230"/>
      <c r="K204" s="366"/>
      <c r="L204" s="54"/>
      <c r="M204" s="59"/>
      <c r="N204" s="54"/>
      <c r="O204" s="92"/>
      <c r="P204" s="54"/>
      <c r="Q204" s="78"/>
      <c r="R204" s="54"/>
      <c r="S204" s="92"/>
      <c r="T204" s="54"/>
      <c r="U204" s="280"/>
      <c r="V204" s="76"/>
      <c r="W204" s="327"/>
      <c r="X204" s="161"/>
      <c r="AA204" s="447"/>
      <c r="AC204" s="445"/>
      <c r="AE204" s="452"/>
    </row>
    <row r="205" spans="1:31" ht="15.75" hidden="1" customHeight="1" outlineLevel="3">
      <c r="A205" s="980">
        <f t="shared" si="18"/>
        <v>0</v>
      </c>
      <c r="B205" s="344"/>
      <c r="C205" s="321"/>
      <c r="D205" s="187"/>
      <c r="E205" s="282" t="str">
        <f>Onderbouwing_M29!B438</f>
        <v>V2-6-X</v>
      </c>
      <c r="F205" s="964" t="str">
        <f>Onderbouwing_M29!D438</f>
        <v>Bijkomende kosten</v>
      </c>
      <c r="G205" s="222"/>
      <c r="H205" s="222"/>
      <c r="I205" s="222"/>
      <c r="J205" s="229"/>
      <c r="K205" s="355">
        <v>0</v>
      </c>
      <c r="L205" s="54"/>
      <c r="M205" s="59" t="str">
        <f>Onderbouwing_M29!F438</f>
        <v>pst</v>
      </c>
      <c r="N205" s="54"/>
      <c r="O205" s="92">
        <f>Onderbouwing_M29!O438</f>
        <v>0</v>
      </c>
      <c r="P205" s="54"/>
      <c r="Q205" s="78"/>
      <c r="R205" s="54"/>
      <c r="S205" s="92">
        <f>O205*K205</f>
        <v>0</v>
      </c>
      <c r="T205" s="54"/>
      <c r="U205" s="280"/>
      <c r="V205" s="76"/>
      <c r="W205" s="327"/>
      <c r="X205" s="161"/>
      <c r="AA205" s="447"/>
      <c r="AC205" s="445"/>
      <c r="AE205" s="452"/>
    </row>
    <row r="206" spans="1:31" ht="6" hidden="1" customHeight="1" outlineLevel="1">
      <c r="A206" s="980">
        <f>A207</f>
        <v>0</v>
      </c>
      <c r="B206" s="344"/>
      <c r="C206" s="321"/>
      <c r="D206" s="187"/>
      <c r="E206" s="281"/>
      <c r="F206" s="201"/>
      <c r="G206" s="132"/>
      <c r="H206" s="132"/>
      <c r="I206" s="132"/>
      <c r="J206" s="10"/>
      <c r="K206" s="48"/>
      <c r="L206" s="10"/>
      <c r="M206" s="52"/>
      <c r="N206" s="10"/>
      <c r="O206" s="53"/>
      <c r="P206" s="10"/>
      <c r="Q206" s="58"/>
      <c r="R206" s="58"/>
      <c r="S206" s="378"/>
      <c r="T206" s="10"/>
      <c r="U206" s="280"/>
      <c r="V206" s="76"/>
      <c r="W206" s="327"/>
      <c r="X206" s="161"/>
      <c r="AA206" s="462"/>
      <c r="AC206" s="445"/>
      <c r="AE206" s="452"/>
    </row>
    <row r="207" spans="1:31" s="13" customFormat="1" ht="15.75" hidden="1" customHeight="1" collapsed="1">
      <c r="A207" s="980">
        <f>IF(S207=0,0,1)</f>
        <v>0</v>
      </c>
      <c r="B207" s="344"/>
      <c r="C207" s="329"/>
      <c r="D207" s="187"/>
      <c r="E207" s="755"/>
      <c r="F207" s="241"/>
      <c r="G207" s="242"/>
      <c r="H207" s="243"/>
      <c r="I207" s="243"/>
      <c r="J207" s="244"/>
      <c r="K207" s="245"/>
      <c r="L207" s="245"/>
      <c r="M207" s="246" t="str">
        <f>E199</f>
        <v>V2-6</v>
      </c>
      <c r="N207" s="245"/>
      <c r="O207" s="248" t="s">
        <v>107</v>
      </c>
      <c r="R207" s="245"/>
      <c r="S207" s="379">
        <f>ROUNDUP(SUM(S201:S206),0)</f>
        <v>0</v>
      </c>
      <c r="T207" s="249"/>
      <c r="U207" s="756"/>
      <c r="V207" s="142"/>
      <c r="W207" s="330"/>
      <c r="X207" s="161"/>
      <c r="Y207" s="983">
        <f>S207</f>
        <v>0</v>
      </c>
      <c r="Z207" s="467"/>
      <c r="AA207" s="462"/>
      <c r="AB207" s="446"/>
      <c r="AC207" s="445"/>
      <c r="AD207" s="445"/>
      <c r="AE207" s="452"/>
    </row>
    <row r="208" spans="1:31" ht="9" hidden="1" customHeight="1" outlineLevel="3">
      <c r="A208" s="980">
        <f>A209</f>
        <v>0</v>
      </c>
      <c r="B208" s="344"/>
      <c r="C208" s="321"/>
      <c r="D208" s="187"/>
      <c r="E208" s="714"/>
      <c r="F208" s="201"/>
      <c r="G208" s="186"/>
      <c r="H208" s="186"/>
      <c r="I208" s="186"/>
      <c r="J208" s="54"/>
      <c r="K208" s="366"/>
      <c r="L208" s="54"/>
      <c r="M208" s="59"/>
      <c r="N208" s="54"/>
      <c r="O208" s="36"/>
      <c r="P208" s="54"/>
      <c r="Q208" s="78"/>
      <c r="R208" s="54"/>
      <c r="S208" s="36"/>
      <c r="T208" s="36"/>
      <c r="U208" s="758"/>
      <c r="V208" s="76"/>
      <c r="W208" s="327"/>
      <c r="X208" s="161"/>
      <c r="AA208" s="447"/>
      <c r="AC208" s="445"/>
      <c r="AE208" s="452"/>
    </row>
    <row r="209" spans="1:31" ht="15.75" hidden="1" customHeight="1" outlineLevel="3">
      <c r="A209" s="980">
        <f>A217</f>
        <v>0</v>
      </c>
      <c r="B209" s="344"/>
      <c r="C209" s="321"/>
      <c r="D209" s="187"/>
      <c r="E209" s="761" t="s">
        <v>127</v>
      </c>
      <c r="F209" s="236" t="s">
        <v>128</v>
      </c>
      <c r="G209" s="353"/>
      <c r="H209" s="236"/>
      <c r="I209" s="236"/>
      <c r="J209" s="236"/>
      <c r="K209" s="363" t="s">
        <v>72</v>
      </c>
      <c r="L209" s="237"/>
      <c r="M209" s="237" t="s">
        <v>1440</v>
      </c>
      <c r="N209" s="237"/>
      <c r="O209" s="237" t="s">
        <v>73</v>
      </c>
      <c r="P209" s="237"/>
      <c r="Q209" s="237"/>
      <c r="R209" s="237"/>
      <c r="S209" s="237" t="s">
        <v>74</v>
      </c>
      <c r="T209" s="237"/>
      <c r="U209" s="283"/>
      <c r="V209" s="76"/>
      <c r="W209" s="327"/>
      <c r="X209" s="161"/>
      <c r="AA209" s="447"/>
      <c r="AC209" s="445"/>
      <c r="AE209" s="452"/>
    </row>
    <row r="210" spans="1:31" ht="6" hidden="1" customHeight="1">
      <c r="A210" s="980">
        <f>A211</f>
        <v>0</v>
      </c>
      <c r="B210" s="344"/>
      <c r="C210" s="321"/>
      <c r="D210" s="187"/>
      <c r="E210" s="279"/>
      <c r="F210" s="201"/>
      <c r="G210" s="150"/>
      <c r="H210" s="150"/>
      <c r="I210" s="150"/>
      <c r="J210" s="150"/>
      <c r="K210" s="151"/>
      <c r="L210" s="9"/>
      <c r="M210" s="152"/>
      <c r="N210" s="9"/>
      <c r="O210" s="153"/>
      <c r="P210" s="9"/>
      <c r="Q210" s="154"/>
      <c r="R210" s="9"/>
      <c r="S210" s="153"/>
      <c r="T210" s="9"/>
      <c r="U210" s="280"/>
      <c r="V210" s="76"/>
      <c r="W210" s="322"/>
      <c r="X210" s="161"/>
      <c r="AB210" s="445"/>
      <c r="AC210" s="445"/>
      <c r="AE210" s="452"/>
    </row>
    <row r="211" spans="1:31" ht="15.75" hidden="1" customHeight="1" outlineLevel="3">
      <c r="A211" s="980">
        <f t="shared" si="18"/>
        <v>0</v>
      </c>
      <c r="B211" s="344"/>
      <c r="C211" s="321"/>
      <c r="D211" s="187"/>
      <c r="E211" s="282" t="str">
        <f>Onderbouwing_M29!B444</f>
        <v>V2-7-A</v>
      </c>
      <c r="F211" s="225" t="str">
        <f>Onderbouwing_M29!D444</f>
        <v>Vervangen glas door  vacuümglas in houten kozijn</v>
      </c>
      <c r="G211" s="219"/>
      <c r="H211" s="219"/>
      <c r="I211" s="219"/>
      <c r="J211" s="481"/>
      <c r="K211" s="355"/>
      <c r="L211" s="54"/>
      <c r="M211" s="59" t="str">
        <f>Onderbouwing_M29!F444</f>
        <v>m²</v>
      </c>
      <c r="N211" s="54"/>
      <c r="O211" s="92">
        <f>Onderbouwing_M29!O444</f>
        <v>446.25555555555553</v>
      </c>
      <c r="P211" s="54"/>
      <c r="Q211" s="78"/>
      <c r="R211" s="54"/>
      <c r="S211" s="92">
        <f>O211*K211</f>
        <v>0</v>
      </c>
      <c r="T211" s="54"/>
      <c r="U211" s="280"/>
      <c r="V211" s="76"/>
      <c r="W211" s="327"/>
      <c r="X211" s="161"/>
      <c r="AA211" s="473"/>
      <c r="AB211" s="992" t="s">
        <v>1442</v>
      </c>
      <c r="AC211" s="445"/>
      <c r="AE211" s="452"/>
    </row>
    <row r="212" spans="1:31" ht="6" hidden="1" customHeight="1" outlineLevel="3">
      <c r="A212" s="980">
        <f>A213</f>
        <v>0</v>
      </c>
      <c r="B212" s="344"/>
      <c r="C212" s="321"/>
      <c r="D212" s="187"/>
      <c r="E212" s="282"/>
      <c r="F212" s="226"/>
      <c r="G212" s="222"/>
      <c r="H212" s="222"/>
      <c r="I212" s="222"/>
      <c r="J212" s="230"/>
      <c r="K212" s="366"/>
      <c r="L212" s="54"/>
      <c r="M212" s="59"/>
      <c r="N212" s="54"/>
      <c r="O212" s="92"/>
      <c r="P212" s="54"/>
      <c r="Q212" s="78"/>
      <c r="R212" s="54"/>
      <c r="S212" s="92"/>
      <c r="T212" s="54"/>
      <c r="U212" s="280"/>
      <c r="V212" s="76"/>
      <c r="W212" s="327"/>
      <c r="X212" s="161"/>
      <c r="AA212" s="473"/>
      <c r="AB212" s="204"/>
      <c r="AC212" s="445"/>
      <c r="AE212" s="452"/>
    </row>
    <row r="213" spans="1:31" ht="15" hidden="1" customHeight="1" outlineLevel="3">
      <c r="A213" s="980">
        <f t="shared" si="18"/>
        <v>0</v>
      </c>
      <c r="B213" s="344"/>
      <c r="C213" s="321"/>
      <c r="D213" s="187"/>
      <c r="E213" s="282" t="str">
        <f>Onderbouwing_M29!B455</f>
        <v>V2-7-B</v>
      </c>
      <c r="F213" s="226" t="str">
        <f>Onderbouwing_M29!D455</f>
        <v>Vervangen glas door  vacuümglas in kunststof / alum. kozijn ?</v>
      </c>
      <c r="G213" s="222"/>
      <c r="H213" s="222"/>
      <c r="I213" s="222"/>
      <c r="J213" s="229"/>
      <c r="K213" s="355"/>
      <c r="L213" s="54"/>
      <c r="M213" s="59" t="str">
        <f>Onderbouwing_M29!F455</f>
        <v>m²</v>
      </c>
      <c r="N213" s="54"/>
      <c r="O213" s="92">
        <f>Onderbouwing_M29!O455</f>
        <v>381.0333333333333</v>
      </c>
      <c r="P213" s="54"/>
      <c r="Q213" s="78"/>
      <c r="R213" s="54"/>
      <c r="S213" s="92">
        <f>O213*K213</f>
        <v>0</v>
      </c>
      <c r="T213" s="54"/>
      <c r="U213" s="280"/>
      <c r="V213" s="76"/>
      <c r="W213" s="327"/>
      <c r="X213" s="161"/>
      <c r="AA213" s="447"/>
      <c r="AC213" s="445"/>
      <c r="AE213" s="452"/>
    </row>
    <row r="214" spans="1:31" ht="6" hidden="1" customHeight="1" outlineLevel="3">
      <c r="A214" s="980">
        <f>A215</f>
        <v>0</v>
      </c>
      <c r="B214" s="344"/>
      <c r="C214" s="321"/>
      <c r="D214" s="187"/>
      <c r="E214" s="282"/>
      <c r="F214" s="226"/>
      <c r="G214" s="222"/>
      <c r="H214" s="222"/>
      <c r="I214" s="222"/>
      <c r="J214" s="230"/>
      <c r="K214" s="366"/>
      <c r="L214" s="54"/>
      <c r="M214" s="59"/>
      <c r="N214" s="54"/>
      <c r="O214" s="92"/>
      <c r="P214" s="54"/>
      <c r="Q214" s="78"/>
      <c r="R214" s="54"/>
      <c r="S214" s="92"/>
      <c r="T214" s="54"/>
      <c r="U214" s="280"/>
      <c r="V214" s="76"/>
      <c r="W214" s="327"/>
      <c r="X214" s="161"/>
      <c r="AA214" s="447"/>
      <c r="AC214" s="445"/>
      <c r="AE214" s="452"/>
    </row>
    <row r="215" spans="1:31" ht="15.75" hidden="1" customHeight="1" outlineLevel="3">
      <c r="A215" s="980">
        <f t="shared" ref="A215:A367" si="22">IF(K215=0,0,1)</f>
        <v>0</v>
      </c>
      <c r="B215" s="344"/>
      <c r="C215" s="321"/>
      <c r="D215" s="187"/>
      <c r="E215" s="282" t="str">
        <f>Onderbouwing_M29!B465</f>
        <v>V2-7-X</v>
      </c>
      <c r="F215" s="964" t="str">
        <f>Onderbouwing_M29!D465</f>
        <v>Bijkomende kosten</v>
      </c>
      <c r="G215" s="222"/>
      <c r="H215" s="222"/>
      <c r="I215" s="222"/>
      <c r="J215" s="229"/>
      <c r="K215" s="355"/>
      <c r="L215" s="54"/>
      <c r="M215" s="59" t="str">
        <f>Onderbouwing_M29!F465</f>
        <v>pst</v>
      </c>
      <c r="N215" s="54"/>
      <c r="O215" s="92">
        <f>Onderbouwing_M29!O465</f>
        <v>0</v>
      </c>
      <c r="P215" s="54"/>
      <c r="Q215" s="78"/>
      <c r="R215" s="54"/>
      <c r="S215" s="92">
        <f>O215*K215</f>
        <v>0</v>
      </c>
      <c r="T215" s="54"/>
      <c r="U215" s="280"/>
      <c r="V215" s="76"/>
      <c r="W215" s="327"/>
      <c r="X215" s="161"/>
      <c r="AA215" s="447"/>
      <c r="AC215" s="445"/>
      <c r="AE215" s="452"/>
    </row>
    <row r="216" spans="1:31" ht="6" hidden="1" customHeight="1" outlineLevel="1">
      <c r="A216" s="980">
        <f>A217</f>
        <v>0</v>
      </c>
      <c r="B216" s="344"/>
      <c r="C216" s="321"/>
      <c r="D216" s="187"/>
      <c r="E216" s="281"/>
      <c r="F216" s="201"/>
      <c r="G216" s="132"/>
      <c r="H216" s="132"/>
      <c r="I216" s="132"/>
      <c r="J216" s="10"/>
      <c r="K216" s="48"/>
      <c r="L216" s="10"/>
      <c r="M216" s="52"/>
      <c r="N216" s="10"/>
      <c r="O216" s="53"/>
      <c r="P216" s="10"/>
      <c r="Q216" s="58"/>
      <c r="R216" s="58"/>
      <c r="S216" s="378"/>
      <c r="T216" s="10"/>
      <c r="U216" s="280"/>
      <c r="V216" s="76"/>
      <c r="W216" s="327"/>
      <c r="X216" s="161"/>
      <c r="AA216" s="462"/>
      <c r="AC216" s="445"/>
      <c r="AE216" s="452"/>
    </row>
    <row r="217" spans="1:31" ht="15.75" hidden="1" customHeight="1" outlineLevel="1" collapsed="1">
      <c r="A217" s="980">
        <f>IF(S217=0,0,1)</f>
        <v>0</v>
      </c>
      <c r="B217" s="344"/>
      <c r="C217" s="321"/>
      <c r="D217" s="187"/>
      <c r="E217" s="294"/>
      <c r="F217" s="241"/>
      <c r="G217" s="242"/>
      <c r="H217" s="243"/>
      <c r="I217" s="243"/>
      <c r="J217" s="244"/>
      <c r="K217" s="245"/>
      <c r="L217" s="245"/>
      <c r="M217" s="246" t="str">
        <f>E209</f>
        <v>V2-7</v>
      </c>
      <c r="N217" s="245"/>
      <c r="O217" s="248" t="s">
        <v>107</v>
      </c>
      <c r="R217" s="245"/>
      <c r="S217" s="379">
        <f>ROUNDUP(SUM(S211:S216),0)</f>
        <v>0</v>
      </c>
      <c r="T217" s="258"/>
      <c r="U217" s="295"/>
      <c r="V217" s="76"/>
      <c r="W217" s="322"/>
      <c r="X217" s="161"/>
      <c r="Y217" s="983">
        <f>S217</f>
        <v>0</v>
      </c>
      <c r="Z217" s="467"/>
      <c r="AA217" s="462"/>
      <c r="AB217" s="456"/>
      <c r="AC217" s="445"/>
      <c r="AE217" s="452"/>
    </row>
    <row r="218" spans="1:31" ht="9" hidden="1" customHeight="1" outlineLevel="3" thickBot="1">
      <c r="A218" s="980">
        <f>A219</f>
        <v>0</v>
      </c>
      <c r="B218" s="7" t="s">
        <v>54</v>
      </c>
      <c r="C218" s="321"/>
      <c r="D218" s="187"/>
      <c r="E218" s="714"/>
      <c r="F218" s="201"/>
      <c r="G218" s="186"/>
      <c r="H218" s="186"/>
      <c r="I218" s="186"/>
      <c r="J218" s="54"/>
      <c r="K218" s="366"/>
      <c r="L218" s="54"/>
      <c r="M218" s="54"/>
      <c r="N218" s="54"/>
      <c r="O218" s="54"/>
      <c r="P218" s="54"/>
      <c r="Q218" s="54"/>
      <c r="R218" s="54"/>
      <c r="S218" s="377"/>
      <c r="T218" s="54"/>
      <c r="U218" s="293"/>
      <c r="V218" s="76"/>
      <c r="W218" s="327"/>
      <c r="X218" s="161"/>
      <c r="AA218" s="447"/>
      <c r="AC218" s="445"/>
      <c r="AE218" s="452"/>
    </row>
    <row r="219" spans="1:31" ht="15.75" hidden="1" customHeight="1" outlineLevel="1" thickBot="1">
      <c r="A219" s="980">
        <f>IF(S219=0,0,1)</f>
        <v>0</v>
      </c>
      <c r="B219" s="7" t="s">
        <v>54</v>
      </c>
      <c r="C219" s="321"/>
      <c r="D219" s="187"/>
      <c r="E219" s="284"/>
      <c r="F219" s="285" t="str">
        <f>F138</f>
        <v xml:space="preserve">Level 2 - BEGLAZING EN  KOZIJNEN </v>
      </c>
      <c r="G219" s="286"/>
      <c r="H219" s="286"/>
      <c r="I219" s="286"/>
      <c r="J219" s="287"/>
      <c r="K219" s="288"/>
      <c r="L219" s="287"/>
      <c r="M219" s="289" t="str">
        <f>E138</f>
        <v>V2</v>
      </c>
      <c r="N219" s="290"/>
      <c r="O219" s="291" t="s">
        <v>129</v>
      </c>
      <c r="P219" s="734"/>
      <c r="Q219" s="734"/>
      <c r="R219" s="287"/>
      <c r="S219" s="381">
        <f>S155+S165+S175+S187+S197+S207+S217</f>
        <v>0</v>
      </c>
      <c r="T219" s="287"/>
      <c r="U219" s="292"/>
      <c r="V219" s="76"/>
      <c r="W219" s="322"/>
      <c r="X219" s="161"/>
      <c r="Y219" s="989">
        <f>SUM(Y155:Y218)</f>
        <v>0</v>
      </c>
      <c r="Z219" s="467"/>
      <c r="AA219" s="460"/>
      <c r="AB219" s="462"/>
      <c r="AC219" s="445"/>
      <c r="AE219" s="452"/>
    </row>
    <row r="220" spans="1:31" ht="11.25" customHeight="1" outlineLevel="1" thickTop="1">
      <c r="A220" s="980">
        <v>1</v>
      </c>
      <c r="B220" s="7" t="s">
        <v>54</v>
      </c>
      <c r="C220" s="321"/>
      <c r="D220" s="187"/>
      <c r="E220" s="115"/>
      <c r="F220" s="76"/>
      <c r="G220" s="76"/>
      <c r="H220" s="76"/>
      <c r="I220" s="76"/>
      <c r="J220" s="76"/>
      <c r="K220" s="359"/>
      <c r="L220" s="76"/>
      <c r="M220" s="76"/>
      <c r="N220" s="76"/>
      <c r="O220" s="233"/>
      <c r="P220" s="76"/>
      <c r="Q220" s="76"/>
      <c r="R220" s="76"/>
      <c r="S220" s="76"/>
      <c r="T220" s="76"/>
      <c r="U220" s="76"/>
      <c r="V220" s="76"/>
      <c r="W220" s="322"/>
      <c r="X220" s="161"/>
      <c r="Y220" s="989"/>
      <c r="Z220" s="467"/>
      <c r="AA220" s="460"/>
      <c r="AB220" s="462"/>
      <c r="AC220" s="445"/>
      <c r="AE220" s="452"/>
    </row>
    <row r="221" spans="1:31" ht="11.25" customHeight="1" outlineLevel="1">
      <c r="A221" s="980">
        <v>1</v>
      </c>
      <c r="B221" s="7" t="s">
        <v>54</v>
      </c>
      <c r="C221" s="321"/>
      <c r="D221" s="434"/>
      <c r="E221" s="435"/>
      <c r="F221" s="435"/>
      <c r="G221" s="435"/>
      <c r="H221" s="435"/>
      <c r="I221" s="435"/>
      <c r="J221" s="435"/>
      <c r="K221" s="436"/>
      <c r="L221" s="1059"/>
      <c r="M221" s="1059"/>
      <c r="N221" s="437"/>
      <c r="O221" s="437"/>
      <c r="P221" s="437"/>
      <c r="Q221" s="437"/>
      <c r="R221" s="437"/>
      <c r="S221" s="162"/>
      <c r="T221" s="437"/>
      <c r="U221" s="163"/>
      <c r="V221" s="163"/>
      <c r="W221" s="327"/>
      <c r="X221" s="161"/>
      <c r="Y221" s="989"/>
      <c r="Z221" s="467"/>
      <c r="AA221" s="460"/>
      <c r="AB221" s="462"/>
      <c r="AC221" s="445"/>
      <c r="AE221" s="452"/>
    </row>
    <row r="222" spans="1:31" ht="11.25" customHeight="1" outlineLevel="1" thickBot="1">
      <c r="A222" s="980">
        <v>1</v>
      </c>
      <c r="B222" s="7" t="s">
        <v>54</v>
      </c>
      <c r="C222" s="321"/>
      <c r="D222" s="187"/>
      <c r="E222" s="115"/>
      <c r="F222" s="76"/>
      <c r="G222" s="76"/>
      <c r="H222" s="76"/>
      <c r="I222" s="76"/>
      <c r="J222" s="76"/>
      <c r="K222" s="359"/>
      <c r="L222" s="76"/>
      <c r="M222" s="76"/>
      <c r="N222" s="76"/>
      <c r="O222" s="77"/>
      <c r="P222" s="76"/>
      <c r="Q222" s="76"/>
      <c r="R222" s="76"/>
      <c r="S222" s="76"/>
      <c r="T222" s="76"/>
      <c r="U222" s="76"/>
      <c r="V222" s="76"/>
      <c r="W222" s="322"/>
      <c r="X222" s="161"/>
      <c r="Y222" s="989"/>
      <c r="Z222" s="467"/>
      <c r="AA222" s="460"/>
      <c r="AB222" s="462"/>
      <c r="AC222" s="445"/>
      <c r="AE222" s="452"/>
    </row>
    <row r="223" spans="1:31" ht="15.75" customHeight="1" outlineLevel="3" thickTop="1" thickBot="1">
      <c r="A223" s="980">
        <v>1</v>
      </c>
      <c r="B223" s="7" t="s">
        <v>54</v>
      </c>
      <c r="C223" s="321"/>
      <c r="D223" s="187"/>
      <c r="E223" s="708" t="s">
        <v>130</v>
      </c>
      <c r="F223" s="709" t="s">
        <v>131</v>
      </c>
      <c r="G223" s="715"/>
      <c r="H223" s="716"/>
      <c r="I223" s="716"/>
      <c r="J223" s="717"/>
      <c r="K223" s="711"/>
      <c r="L223" s="710"/>
      <c r="M223" s="710"/>
      <c r="N223" s="710"/>
      <c r="O223" s="710"/>
      <c r="P223" s="710"/>
      <c r="Q223" s="710"/>
      <c r="R223" s="710"/>
      <c r="S223" s="710"/>
      <c r="T223" s="710"/>
      <c r="U223" s="712"/>
      <c r="V223" s="76"/>
      <c r="W223" s="327"/>
      <c r="X223" s="161"/>
      <c r="AA223" s="447"/>
      <c r="AC223" s="445"/>
      <c r="AE223" s="452"/>
    </row>
    <row r="224" spans="1:31" ht="6" customHeight="1" outlineLevel="3" thickTop="1">
      <c r="A224" s="980">
        <f>A225</f>
        <v>0</v>
      </c>
      <c r="B224" s="7" t="s">
        <v>54</v>
      </c>
      <c r="C224" s="321"/>
      <c r="D224" s="187"/>
      <c r="E224" s="279"/>
      <c r="F224" s="487"/>
      <c r="G224" s="201"/>
      <c r="H224" s="186"/>
      <c r="I224" s="186"/>
      <c r="J224" s="54"/>
      <c r="K224" s="366"/>
      <c r="L224" s="54"/>
      <c r="M224" s="54"/>
      <c r="N224" s="54"/>
      <c r="O224" s="54"/>
      <c r="P224" s="54"/>
      <c r="Q224" s="54"/>
      <c r="R224" s="54"/>
      <c r="S224" s="54"/>
      <c r="T224" s="54"/>
      <c r="U224" s="280"/>
      <c r="V224" s="76"/>
      <c r="W224" s="327"/>
      <c r="X224" s="161"/>
      <c r="AA224" s="447"/>
      <c r="AC224" s="445"/>
      <c r="AE224" s="452"/>
    </row>
    <row r="225" spans="1:31" ht="15.75" customHeight="1" outlineLevel="3">
      <c r="A225" s="980">
        <f>A296</f>
        <v>0</v>
      </c>
      <c r="B225" s="7" t="s">
        <v>54</v>
      </c>
      <c r="C225" s="321"/>
      <c r="D225" s="187"/>
      <c r="E225" s="279"/>
      <c r="F225" s="486" t="s">
        <v>1533</v>
      </c>
      <c r="G225" s="219"/>
      <c r="H225" s="225"/>
      <c r="I225" s="225"/>
      <c r="J225" s="150"/>
      <c r="K225" s="151"/>
      <c r="L225" s="9"/>
      <c r="M225" s="152"/>
      <c r="N225" s="9"/>
      <c r="O225" s="153"/>
      <c r="P225" s="9"/>
      <c r="Q225" s="154"/>
      <c r="R225" s="9"/>
      <c r="S225" s="153"/>
      <c r="T225" s="9"/>
      <c r="U225" s="746"/>
      <c r="V225" s="76"/>
      <c r="W225" s="322"/>
      <c r="X225" s="161"/>
      <c r="AA225" s="447"/>
      <c r="AC225" s="445"/>
      <c r="AE225" s="452"/>
    </row>
    <row r="226" spans="1:31" ht="15.75" customHeight="1" outlineLevel="3">
      <c r="A226" s="980">
        <f>A225</f>
        <v>0</v>
      </c>
      <c r="B226" s="7" t="s">
        <v>54</v>
      </c>
      <c r="C226" s="321"/>
      <c r="D226" s="187"/>
      <c r="E226" s="279"/>
      <c r="F226" s="486" t="s">
        <v>1474</v>
      </c>
      <c r="G226" s="222"/>
      <c r="H226" s="225"/>
      <c r="I226" s="225"/>
      <c r="J226" s="12"/>
      <c r="K226" s="438"/>
      <c r="L226" s="12"/>
      <c r="M226" s="12"/>
      <c r="N226" s="12"/>
      <c r="O226" s="12"/>
      <c r="P226" s="12"/>
      <c r="Q226" s="12"/>
      <c r="R226" s="12"/>
      <c r="S226" s="12"/>
      <c r="T226" s="12"/>
      <c r="U226" s="746"/>
      <c r="V226" s="76"/>
      <c r="W226" s="327"/>
      <c r="X226" s="161"/>
      <c r="AA226" s="447"/>
      <c r="AC226" s="445"/>
      <c r="AE226" s="452"/>
    </row>
    <row r="227" spans="1:31" ht="6" customHeight="1" outlineLevel="3">
      <c r="A227" s="980">
        <f>A228</f>
        <v>0</v>
      </c>
      <c r="B227" s="7" t="s">
        <v>54</v>
      </c>
      <c r="C227" s="321"/>
      <c r="D227" s="187"/>
      <c r="E227" s="279"/>
      <c r="F227" s="486"/>
      <c r="G227" s="352"/>
      <c r="H227" s="442"/>
      <c r="I227" s="442"/>
      <c r="J227" s="10"/>
      <c r="K227" s="48"/>
      <c r="L227" s="10"/>
      <c r="M227" s="52"/>
      <c r="N227" s="10"/>
      <c r="O227" s="53"/>
      <c r="P227" s="10"/>
      <c r="Q227" s="58"/>
      <c r="R227" s="58"/>
      <c r="S227" s="58"/>
      <c r="T227" s="10"/>
      <c r="U227" s="280"/>
      <c r="V227" s="76"/>
      <c r="W227" s="327"/>
      <c r="X227" s="161"/>
      <c r="AA227" s="447"/>
      <c r="AC227" s="445"/>
      <c r="AE227" s="452"/>
    </row>
    <row r="228" spans="1:31" ht="15.75" customHeight="1" outlineLevel="3">
      <c r="A228" s="980">
        <f>A258</f>
        <v>0</v>
      </c>
      <c r="B228" s="7" t="s">
        <v>54</v>
      </c>
      <c r="C228" s="321"/>
      <c r="D228" s="187"/>
      <c r="E228" s="282" t="s">
        <v>132</v>
      </c>
      <c r="F228" s="236" t="s">
        <v>133</v>
      </c>
      <c r="G228" s="353"/>
      <c r="H228" s="236"/>
      <c r="I228" s="236"/>
      <c r="J228" s="236"/>
      <c r="K228" s="363" t="s">
        <v>72</v>
      </c>
      <c r="L228" s="237"/>
      <c r="M228" s="237" t="s">
        <v>1440</v>
      </c>
      <c r="N228" s="237"/>
      <c r="O228" s="237" t="s">
        <v>73</v>
      </c>
      <c r="P228" s="237"/>
      <c r="Q228" s="237"/>
      <c r="R228" s="237"/>
      <c r="S228" s="237" t="s">
        <v>74</v>
      </c>
      <c r="T228" s="164"/>
      <c r="U228" s="280"/>
      <c r="V228" s="76"/>
      <c r="W228" s="327"/>
      <c r="X228" s="161"/>
      <c r="AA228" s="447"/>
      <c r="AC228" s="445"/>
      <c r="AE228" s="452"/>
    </row>
    <row r="229" spans="1:31" ht="6" customHeight="1">
      <c r="A229" s="980">
        <f>IF(SUM(A230:A232)=0,0,1)</f>
        <v>0</v>
      </c>
      <c r="B229" s="7" t="s">
        <v>54</v>
      </c>
      <c r="C229" s="321"/>
      <c r="D229" s="187"/>
      <c r="E229" s="279"/>
      <c r="F229" s="201"/>
      <c r="G229" s="201"/>
      <c r="H229" s="150"/>
      <c r="I229" s="150"/>
      <c r="J229" s="150"/>
      <c r="K229" s="151"/>
      <c r="L229" s="9"/>
      <c r="M229" s="152"/>
      <c r="N229" s="9"/>
      <c r="O229" s="153"/>
      <c r="P229" s="9"/>
      <c r="Q229" s="154"/>
      <c r="R229" s="9"/>
      <c r="S229" s="153"/>
      <c r="T229" s="9"/>
      <c r="U229" s="280"/>
      <c r="V229" s="76"/>
      <c r="W229" s="322"/>
      <c r="X229" s="161"/>
      <c r="AA229" s="447"/>
      <c r="AB229" s="445"/>
      <c r="AC229" s="445"/>
      <c r="AE229" s="452"/>
    </row>
    <row r="230" spans="1:31" ht="15.75" customHeight="1" outlineLevel="3">
      <c r="A230" s="980">
        <f t="shared" si="22"/>
        <v>0</v>
      </c>
      <c r="B230" s="7" t="s">
        <v>54</v>
      </c>
      <c r="C230" s="321"/>
      <c r="D230" s="187"/>
      <c r="E230" s="282" t="str">
        <f>Onderbouwing_M29!B472</f>
        <v>V3-1-A1</v>
      </c>
      <c r="F230" s="225" t="str">
        <f>Onderbouwing_M29!D472</f>
        <v>Vloerisolatie - PUR-schuim gesloten cel dik 100mm Rc=3,5 - betonvloer &lt; 45 m²</v>
      </c>
      <c r="G230" s="219"/>
      <c r="H230" s="219"/>
      <c r="I230" s="219"/>
      <c r="J230" s="483"/>
      <c r="K230" s="355"/>
      <c r="L230" s="54"/>
      <c r="M230" s="59" t="str">
        <f>Onderbouwing_M29!F472</f>
        <v>m²</v>
      </c>
      <c r="N230" s="54"/>
      <c r="O230" s="92">
        <f>Onderbouwing_M29!O472</f>
        <v>38</v>
      </c>
      <c r="P230" s="54"/>
      <c r="Q230" s="78"/>
      <c r="R230" s="54"/>
      <c r="S230" s="92">
        <f>O230*K230</f>
        <v>0</v>
      </c>
      <c r="T230" s="54"/>
      <c r="U230" s="280"/>
      <c r="V230" s="76"/>
      <c r="W230" s="327"/>
      <c r="X230" s="161"/>
      <c r="AA230" s="447"/>
    </row>
    <row r="231" spans="1:31" ht="15.75" customHeight="1" outlineLevel="3">
      <c r="A231" s="980">
        <f t="shared" ref="A231:A232" si="23">IF(K231=0,0,1)</f>
        <v>0</v>
      </c>
      <c r="B231" s="7" t="s">
        <v>54</v>
      </c>
      <c r="C231" s="321"/>
      <c r="D231" s="187"/>
      <c r="E231" s="282" t="str">
        <f>Onderbouwing_M29!B477</f>
        <v>V3-1-A2</v>
      </c>
      <c r="F231" s="226" t="str">
        <f>Onderbouwing_M29!D477</f>
        <v>Vloerisolatie - PUR-schuim gesloten cel dik 100mm Rc=3,5 - betonvloer 45-120 m²</v>
      </c>
      <c r="G231" s="222"/>
      <c r="H231" s="222"/>
      <c r="I231" s="222"/>
      <c r="J231" s="230"/>
      <c r="K231" s="355"/>
      <c r="L231" s="54"/>
      <c r="M231" s="59" t="str">
        <f>Onderbouwing_M29!F477</f>
        <v>m²</v>
      </c>
      <c r="N231" s="54"/>
      <c r="O231" s="92">
        <f>Onderbouwing_M29!O477</f>
        <v>32</v>
      </c>
      <c r="P231" s="54"/>
      <c r="Q231" s="78"/>
      <c r="R231" s="54"/>
      <c r="S231" s="92">
        <f t="shared" ref="S231:S255" si="24">O231*K231</f>
        <v>0</v>
      </c>
      <c r="T231" s="54"/>
      <c r="U231" s="280"/>
      <c r="V231" s="76"/>
      <c r="W231" s="327"/>
      <c r="X231" s="161"/>
      <c r="AA231" s="447"/>
    </row>
    <row r="232" spans="1:31" ht="15.75" customHeight="1" outlineLevel="3">
      <c r="A232" s="980">
        <f t="shared" si="23"/>
        <v>0</v>
      </c>
      <c r="B232" s="7" t="s">
        <v>54</v>
      </c>
      <c r="C232" s="321"/>
      <c r="D232" s="187"/>
      <c r="E232" s="282" t="str">
        <f>Onderbouwing_M29!B482</f>
        <v>V3-1-A3</v>
      </c>
      <c r="F232" s="226" t="str">
        <f>Onderbouwing_M29!D482</f>
        <v>Vloerisolatie - PUR-schuim gelsoten cel dik 100mm Rc=3,5 - betonvloer &gt; 120 m²</v>
      </c>
      <c r="G232" s="222"/>
      <c r="H232" s="222"/>
      <c r="I232" s="222"/>
      <c r="J232" s="230"/>
      <c r="K232" s="355"/>
      <c r="L232" s="54"/>
      <c r="M232" s="59" t="str">
        <f>Onderbouwing_M29!F482</f>
        <v>m²</v>
      </c>
      <c r="N232" s="54"/>
      <c r="O232" s="92">
        <f>Onderbouwing_M29!O482</f>
        <v>28</v>
      </c>
      <c r="P232" s="54"/>
      <c r="Q232" s="78"/>
      <c r="R232" s="54"/>
      <c r="S232" s="92">
        <f t="shared" si="24"/>
        <v>0</v>
      </c>
      <c r="T232" s="54"/>
      <c r="U232" s="280"/>
      <c r="V232" s="76"/>
      <c r="W232" s="327"/>
      <c r="X232" s="161"/>
      <c r="AA232" s="447"/>
    </row>
    <row r="233" spans="1:31" ht="15.75" customHeight="1" outlineLevel="3">
      <c r="A233" s="980">
        <f t="shared" ref="A233" si="25">IF(K233=0,0,1)</f>
        <v>0</v>
      </c>
      <c r="B233" s="7" t="s">
        <v>54</v>
      </c>
      <c r="C233" s="321"/>
      <c r="D233" s="187"/>
      <c r="E233" s="282" t="str">
        <f>Onderbouwing_M29!B487</f>
        <v>V3-1-A4</v>
      </c>
      <c r="F233" s="226" t="str">
        <f>Onderbouwing_M29!D487</f>
        <v xml:space="preserve">╚ Meer-/minderprijs PUR-schuim gesloten cel per mm </v>
      </c>
      <c r="G233" s="222"/>
      <c r="H233" s="222"/>
      <c r="I233" s="968"/>
      <c r="J233" s="229" t="s">
        <v>106</v>
      </c>
      <c r="K233" s="355"/>
      <c r="L233" s="54"/>
      <c r="M233" s="59" t="str">
        <f>Onderbouwing_M29!F487</f>
        <v>m²</v>
      </c>
      <c r="N233" s="54"/>
      <c r="O233" s="92">
        <f>Onderbouwing_M29!O487*Maatregel_29_kosten!I233</f>
        <v>0</v>
      </c>
      <c r="P233" s="54"/>
      <c r="Q233" s="78"/>
      <c r="R233" s="54"/>
      <c r="S233" s="92">
        <f t="shared" si="24"/>
        <v>0</v>
      </c>
      <c r="T233" s="54"/>
      <c r="U233" s="280"/>
      <c r="V233" s="76"/>
      <c r="W233" s="327"/>
      <c r="X233" s="161"/>
      <c r="AA233" s="447"/>
    </row>
    <row r="234" spans="1:31" ht="6" customHeight="1" outlineLevel="3">
      <c r="A234" s="980">
        <f>IF(SUM(A235:A237)=0,0,1)</f>
        <v>0</v>
      </c>
      <c r="B234" s="7" t="s">
        <v>54</v>
      </c>
      <c r="C234" s="321"/>
      <c r="D234" s="187"/>
      <c r="E234" s="282"/>
      <c r="F234" s="226"/>
      <c r="G234" s="222"/>
      <c r="H234" s="222"/>
      <c r="I234" s="222"/>
      <c r="J234" s="230"/>
      <c r="K234" s="366"/>
      <c r="L234" s="54"/>
      <c r="M234" s="59"/>
      <c r="N234" s="54"/>
      <c r="O234" s="92"/>
      <c r="P234" s="54"/>
      <c r="Q234" s="78"/>
      <c r="R234" s="54"/>
      <c r="S234" s="92"/>
      <c r="T234" s="54"/>
      <c r="U234" s="280"/>
      <c r="V234" s="76"/>
      <c r="W234" s="327"/>
      <c r="X234" s="161"/>
      <c r="AA234" s="447"/>
    </row>
    <row r="235" spans="1:31" ht="15.75" customHeight="1" outlineLevel="3">
      <c r="A235" s="980">
        <f t="shared" ref="A235:A236" si="26">IF(K235=0,0,1)</f>
        <v>0</v>
      </c>
      <c r="B235" s="7" t="s">
        <v>54</v>
      </c>
      <c r="C235" s="321"/>
      <c r="D235" s="187"/>
      <c r="E235" s="282" t="str">
        <f>Onderbouwing_M29!B493</f>
        <v>V3-1-B1</v>
      </c>
      <c r="F235" s="226" t="str">
        <f>Onderbouwing_M29!D493</f>
        <v>Vloerisolatie - isolatiefolie Rc &gt;5,0 en dik 15cm &lt; 35 m²</v>
      </c>
      <c r="G235" s="222"/>
      <c r="H235" s="222"/>
      <c r="I235" s="226"/>
      <c r="J235" s="230"/>
      <c r="K235" s="355"/>
      <c r="L235" s="54"/>
      <c r="M235" s="59" t="str">
        <f>Onderbouwing_M29!F493</f>
        <v>m²</v>
      </c>
      <c r="N235" s="54"/>
      <c r="O235" s="383">
        <f>Onderbouwing_M29!O493</f>
        <v>44.76</v>
      </c>
      <c r="P235" s="54"/>
      <c r="Q235" s="78"/>
      <c r="R235" s="54"/>
      <c r="S235" s="92">
        <f t="shared" si="24"/>
        <v>0</v>
      </c>
      <c r="T235" s="54"/>
      <c r="U235" s="280"/>
      <c r="V235" s="76"/>
      <c r="W235" s="327"/>
      <c r="X235" s="161"/>
      <c r="AA235" s="447"/>
    </row>
    <row r="236" spans="1:31" ht="15.75" customHeight="1" outlineLevel="3">
      <c r="A236" s="980">
        <f t="shared" si="26"/>
        <v>0</v>
      </c>
      <c r="B236" s="7" t="s">
        <v>54</v>
      </c>
      <c r="C236" s="321"/>
      <c r="D236" s="187"/>
      <c r="E236" s="282" t="str">
        <f>Onderbouwing_M29!B499</f>
        <v>V3-1-B2</v>
      </c>
      <c r="F236" s="226" t="str">
        <f>Onderbouwing_M29!D499</f>
        <v>Vloerisolatie - isolatiefolie Rc &gt;5,0 en dik 15cm 35-60 m²</v>
      </c>
      <c r="G236" s="222"/>
      <c r="H236" s="222"/>
      <c r="J236" s="230"/>
      <c r="K236" s="355"/>
      <c r="L236" s="54"/>
      <c r="M236" s="59" t="str">
        <f>Onderbouwing_M29!F499</f>
        <v>m²</v>
      </c>
      <c r="N236" s="54"/>
      <c r="O236" s="383">
        <f>Onderbouwing_M29!O499</f>
        <v>37.479999999999997</v>
      </c>
      <c r="P236" s="54"/>
      <c r="Q236" s="78"/>
      <c r="R236" s="54"/>
      <c r="S236" s="92">
        <f t="shared" si="24"/>
        <v>0</v>
      </c>
      <c r="T236" s="54"/>
      <c r="U236" s="280"/>
      <c r="V236" s="76"/>
      <c r="W236" s="327"/>
      <c r="X236" s="161"/>
      <c r="AA236" s="447"/>
    </row>
    <row r="237" spans="1:31" ht="15.75" customHeight="1" outlineLevel="3">
      <c r="A237" s="980">
        <f>IF(K237=0,0,1)</f>
        <v>0</v>
      </c>
      <c r="B237" s="7" t="s">
        <v>54</v>
      </c>
      <c r="C237" s="321"/>
      <c r="D237" s="187"/>
      <c r="E237" s="282" t="str">
        <f>Onderbouwing_M29!B505</f>
        <v>V3-1-B3</v>
      </c>
      <c r="F237" s="226" t="str">
        <f>Onderbouwing_M29!D505</f>
        <v>Vloerisolatie - isolatiefolie Rc &gt;5,0 en dik 15cm &gt; 60 m²</v>
      </c>
      <c r="G237" s="222"/>
      <c r="H237" s="222"/>
      <c r="I237" s="226"/>
      <c r="J237" s="230"/>
      <c r="K237" s="355"/>
      <c r="L237" s="54"/>
      <c r="M237" s="59" t="str">
        <f>Onderbouwing_M29!F505</f>
        <v>m²</v>
      </c>
      <c r="N237" s="54"/>
      <c r="O237" s="92">
        <f>Onderbouwing_M29!O505</f>
        <v>34.630000000000003</v>
      </c>
      <c r="P237" s="54"/>
      <c r="Q237" s="78"/>
      <c r="R237" s="54"/>
      <c r="S237" s="92">
        <f t="shared" si="24"/>
        <v>0</v>
      </c>
      <c r="T237" s="54"/>
      <c r="U237" s="280"/>
      <c r="V237" s="76"/>
      <c r="W237" s="327"/>
      <c r="X237" s="161"/>
      <c r="AA237" s="447"/>
    </row>
    <row r="238" spans="1:31" ht="6" customHeight="1" outlineLevel="3">
      <c r="A238" s="980">
        <f>A239</f>
        <v>0</v>
      </c>
      <c r="B238" s="7" t="s">
        <v>54</v>
      </c>
      <c r="C238" s="321"/>
      <c r="D238" s="187"/>
      <c r="E238" s="282"/>
      <c r="F238" s="226"/>
      <c r="G238" s="222"/>
      <c r="H238" s="222"/>
      <c r="I238" s="222"/>
      <c r="J238" s="230"/>
      <c r="K238" s="366"/>
      <c r="L238" s="54"/>
      <c r="M238" s="59"/>
      <c r="N238" s="54"/>
      <c r="O238" s="36"/>
      <c r="P238" s="54"/>
      <c r="Q238" s="78"/>
      <c r="R238" s="54"/>
      <c r="S238" s="92"/>
      <c r="T238" s="54"/>
      <c r="U238" s="280"/>
      <c r="V238" s="76"/>
      <c r="W238" s="327"/>
      <c r="X238" s="161"/>
      <c r="AA238" s="447"/>
    </row>
    <row r="239" spans="1:31" ht="15.5" customHeight="1" outlineLevel="3">
      <c r="A239" s="980">
        <f>IF(K239=0,0,1)</f>
        <v>0</v>
      </c>
      <c r="B239" s="7" t="s">
        <v>54</v>
      </c>
      <c r="C239" s="321"/>
      <c r="D239" s="187"/>
      <c r="E239" s="282" t="str">
        <f>Onderbouwing_M29!B511</f>
        <v>V3-1-C1</v>
      </c>
      <c r="F239" s="226" t="str">
        <f>Onderbouwing_M29!D511</f>
        <v xml:space="preserve">Vloerisolatie - EPS-isolatie 130mm Rc 3,7 </v>
      </c>
      <c r="G239" s="391"/>
      <c r="H239" s="222"/>
      <c r="I239" s="226"/>
      <c r="J239" s="230"/>
      <c r="K239" s="355"/>
      <c r="L239" s="54"/>
      <c r="M239" s="59" t="str">
        <f>Onderbouwing_M29!F511</f>
        <v>m²</v>
      </c>
      <c r="N239" s="54"/>
      <c r="O239" s="92">
        <f>Onderbouwing_M29!O511</f>
        <v>32.950000000000003</v>
      </c>
      <c r="P239" s="54"/>
      <c r="Q239" s="78"/>
      <c r="R239" s="54"/>
      <c r="S239" s="92">
        <f t="shared" si="24"/>
        <v>0</v>
      </c>
      <c r="T239" s="54"/>
      <c r="U239" s="280"/>
      <c r="V239" s="76"/>
      <c r="W239" s="327"/>
      <c r="X239" s="976"/>
      <c r="AA239" s="473"/>
      <c r="AB239" s="992" t="s">
        <v>1554</v>
      </c>
    </row>
    <row r="240" spans="1:31" ht="15.5" customHeight="1" outlineLevel="3">
      <c r="A240" s="980">
        <f>IF(K240=0,0,1)</f>
        <v>0</v>
      </c>
      <c r="B240" s="7" t="s">
        <v>54</v>
      </c>
      <c r="C240" s="321"/>
      <c r="D240" s="187"/>
      <c r="E240" s="282" t="str">
        <f>Onderbouwing_M29!B518</f>
        <v>V3-1-C2</v>
      </c>
      <c r="F240" s="226" t="str">
        <f>Onderbouwing_M29!D518</f>
        <v xml:space="preserve">╚ Meerprijs EPS-isolatie 170mm Rc 4,5 </v>
      </c>
      <c r="G240" s="391"/>
      <c r="H240" s="222"/>
      <c r="I240" s="226"/>
      <c r="J240" s="230"/>
      <c r="K240" s="355"/>
      <c r="L240" s="54"/>
      <c r="M240" s="59" t="str">
        <f>Onderbouwing_M29!F518</f>
        <v>m²</v>
      </c>
      <c r="N240" s="54"/>
      <c r="O240" s="92">
        <f>Onderbouwing_M29!O518</f>
        <v>6</v>
      </c>
      <c r="P240" s="54"/>
      <c r="Q240" s="78"/>
      <c r="R240" s="54"/>
      <c r="S240" s="92">
        <f t="shared" si="24"/>
        <v>0</v>
      </c>
      <c r="T240" s="54"/>
      <c r="U240" s="280"/>
      <c r="V240" s="76"/>
      <c r="W240" s="327"/>
      <c r="X240" s="976"/>
      <c r="AA240" s="447"/>
      <c r="AB240" s="992" t="s">
        <v>1578</v>
      </c>
    </row>
    <row r="241" spans="1:30" ht="6" customHeight="1" outlineLevel="3">
      <c r="A241" s="980">
        <f>A242</f>
        <v>0</v>
      </c>
      <c r="C241" s="321"/>
      <c r="D241" s="187"/>
      <c r="E241" s="282"/>
      <c r="F241" s="226"/>
      <c r="G241" s="222"/>
      <c r="H241" s="222"/>
      <c r="I241" s="222"/>
      <c r="J241" s="230"/>
      <c r="K241" s="366"/>
      <c r="L241" s="54"/>
      <c r="M241" s="59"/>
      <c r="N241" s="54"/>
      <c r="O241" s="36"/>
      <c r="P241" s="54"/>
      <c r="Q241" s="78"/>
      <c r="R241" s="54"/>
      <c r="S241" s="92"/>
      <c r="T241" s="54"/>
      <c r="U241" s="280"/>
      <c r="V241" s="76"/>
      <c r="W241" s="327"/>
      <c r="X241" s="161"/>
      <c r="AA241" s="447"/>
    </row>
    <row r="242" spans="1:30" ht="14" outlineLevel="3">
      <c r="A242" s="980">
        <f t="shared" si="22"/>
        <v>0</v>
      </c>
      <c r="B242" s="7" t="s">
        <v>54</v>
      </c>
      <c r="C242" s="321"/>
      <c r="D242" s="187"/>
      <c r="E242" s="282" t="str">
        <f>Onderbouwing_M29!B525</f>
        <v>V3-1-D1</v>
      </c>
      <c r="F242" s="226" t="str">
        <f>Onderbouwing_M29!D525</f>
        <v>Bodemisolatie - EPS-korrels laagdikte dik 200mm  (30% subsidiabel)</v>
      </c>
      <c r="G242" s="484"/>
      <c r="I242" s="966"/>
      <c r="J242" s="829"/>
      <c r="K242" s="355"/>
      <c r="L242" s="54"/>
      <c r="M242" s="59" t="str">
        <f>Onderbouwing_M29!F525</f>
        <v>m²</v>
      </c>
      <c r="N242" s="54"/>
      <c r="O242" s="92">
        <f>Onderbouwing_M29!O525</f>
        <v>21.21</v>
      </c>
      <c r="P242" s="54"/>
      <c r="Q242" s="78"/>
      <c r="R242" s="54"/>
      <c r="S242" s="92">
        <f t="shared" si="24"/>
        <v>0</v>
      </c>
      <c r="T242" s="54"/>
      <c r="U242" s="280"/>
      <c r="V242" s="76"/>
      <c r="W242" s="327"/>
      <c r="X242" s="161"/>
      <c r="AA242" s="473"/>
      <c r="AB242" s="447" t="s">
        <v>1730</v>
      </c>
      <c r="AC242" s="447"/>
      <c r="AD242" s="447"/>
    </row>
    <row r="243" spans="1:30" ht="14" outlineLevel="3">
      <c r="A243" s="980">
        <f t="shared" ref="A243" si="27">IF(K243=0,0,1)</f>
        <v>0</v>
      </c>
      <c r="B243" s="7" t="s">
        <v>54</v>
      </c>
      <c r="C243" s="321"/>
      <c r="D243" s="187"/>
      <c r="E243" s="282" t="str">
        <f>Onderbouwing_M29!B530</f>
        <v>V3-1-D2</v>
      </c>
      <c r="F243" s="226" t="str">
        <f>Onderbouwing_M29!D530</f>
        <v>Bodemisolatie - EPS-korrels laagdikte dik 300mm   (30% subsidiabel)</v>
      </c>
      <c r="G243" s="484"/>
      <c r="I243" s="966"/>
      <c r="J243" s="829"/>
      <c r="K243" s="355"/>
      <c r="L243" s="54"/>
      <c r="M243" s="59" t="str">
        <f>Onderbouwing_M29!F530</f>
        <v>m²</v>
      </c>
      <c r="N243" s="54"/>
      <c r="O243" s="92">
        <f>Onderbouwing_M29!O530</f>
        <v>27.71</v>
      </c>
      <c r="P243" s="54"/>
      <c r="Q243" s="78"/>
      <c r="R243" s="54"/>
      <c r="S243" s="92">
        <f t="shared" si="24"/>
        <v>0</v>
      </c>
      <c r="T243" s="54"/>
      <c r="U243" s="280"/>
      <c r="V243" s="76"/>
      <c r="W243" s="327"/>
      <c r="X243" s="161"/>
      <c r="AA243" s="473"/>
      <c r="AB243" s="447" t="s">
        <v>1730</v>
      </c>
      <c r="AC243" s="447"/>
      <c r="AD243" s="447"/>
    </row>
    <row r="244" spans="1:30" ht="6" customHeight="1" outlineLevel="3">
      <c r="A244" s="980">
        <f>A245</f>
        <v>0</v>
      </c>
      <c r="B244" s="7" t="s">
        <v>54</v>
      </c>
      <c r="C244" s="321"/>
      <c r="D244" s="187"/>
      <c r="E244" s="282"/>
      <c r="F244" s="480"/>
      <c r="G244" s="352"/>
      <c r="H244" s="352"/>
      <c r="I244" s="352"/>
      <c r="J244" s="488"/>
      <c r="K244" s="366"/>
      <c r="L244" s="54"/>
      <c r="M244" s="59"/>
      <c r="N244" s="54"/>
      <c r="O244" s="36"/>
      <c r="P244" s="54"/>
      <c r="Q244" s="78"/>
      <c r="R244" s="54"/>
      <c r="S244" s="92"/>
      <c r="T244" s="54"/>
      <c r="U244" s="280"/>
      <c r="V244" s="76"/>
      <c r="W244" s="327"/>
      <c r="X244" s="161"/>
      <c r="AA244" s="447"/>
    </row>
    <row r="245" spans="1:30" ht="15.75" customHeight="1" outlineLevel="3">
      <c r="A245" s="980">
        <f>IF(SUM(A249:A255)=0,0,1)</f>
        <v>0</v>
      </c>
      <c r="B245" s="7" t="s">
        <v>54</v>
      </c>
      <c r="C245" s="321"/>
      <c r="D245" s="187"/>
      <c r="E245" s="282" t="str">
        <f>Onderbouwing_M29!B535</f>
        <v>V3-1-X</v>
      </c>
      <c r="F245" s="963" t="str">
        <f>Onderbouwing_M29!D535</f>
        <v>Bijkomende kosten:</v>
      </c>
      <c r="G245" s="219"/>
      <c r="H245" s="219"/>
      <c r="I245" s="219"/>
      <c r="J245" s="483"/>
      <c r="K245" s="366"/>
      <c r="L245" s="54"/>
      <c r="M245" s="59"/>
      <c r="N245" s="54"/>
      <c r="O245" s="92"/>
      <c r="P245" s="54"/>
      <c r="Q245" s="78"/>
      <c r="R245" s="54"/>
      <c r="S245" s="92"/>
      <c r="T245" s="54"/>
      <c r="U245" s="280"/>
      <c r="V245" s="76"/>
      <c r="W245" s="327"/>
      <c r="X245" s="161"/>
      <c r="AA245" s="447"/>
    </row>
    <row r="246" spans="1:30" ht="15.75" customHeight="1" outlineLevel="3">
      <c r="A246" s="980">
        <f>IF(K246=0,0,1)</f>
        <v>0</v>
      </c>
      <c r="C246" s="321"/>
      <c r="D246" s="187"/>
      <c r="E246" s="282" t="str">
        <f>Onderbouwing_M29!B537</f>
        <v>V3-1-X1</v>
      </c>
      <c r="F246" s="226" t="str">
        <f>Onderbouwing_M29!D537</f>
        <v>Minimum Tarief (van toepassing indien totaal spuit en/of inblaas isoleren lager is dan € 750)</v>
      </c>
      <c r="G246" s="226"/>
      <c r="H246" s="226"/>
      <c r="I246" s="226"/>
      <c r="J246" s="392"/>
      <c r="K246" s="355"/>
      <c r="L246" s="54"/>
      <c r="M246" s="59" t="str">
        <f>Onderbouwing_M29!F537</f>
        <v>won</v>
      </c>
      <c r="N246" s="92"/>
      <c r="O246" s="92">
        <f>Onderbouwing_M29!M537</f>
        <v>750</v>
      </c>
      <c r="P246" s="355">
        <f>Onderbouwing_M29!N537</f>
        <v>0</v>
      </c>
      <c r="Q246" s="54">
        <f>Onderbouwing_M29!O537</f>
        <v>0</v>
      </c>
      <c r="R246" s="59">
        <f>Onderbouwing_M29!P537</f>
        <v>0</v>
      </c>
      <c r="S246" s="92">
        <f t="shared" si="24"/>
        <v>0</v>
      </c>
      <c r="T246" s="92"/>
      <c r="U246" s="280"/>
      <c r="V246" s="76"/>
      <c r="W246" s="327"/>
      <c r="X246" s="161"/>
      <c r="AA246" s="447"/>
    </row>
    <row r="247" spans="1:30" ht="15.75" customHeight="1" outlineLevel="3">
      <c r="A247" s="980">
        <f>IF(K247=0,0,1)</f>
        <v>0</v>
      </c>
      <c r="C247" s="321"/>
      <c r="D247" s="187"/>
      <c r="E247" s="282" t="str">
        <f>Onderbouwing_M29!B538</f>
        <v>V3-1-X2</v>
      </c>
      <c r="F247" s="226" t="str">
        <f>Onderbouwing_M29!D538</f>
        <v>Minimum Tarief timmerwerkzaamheden</v>
      </c>
      <c r="G247" s="226"/>
      <c r="H247" s="226"/>
      <c r="I247" s="226"/>
      <c r="J247" s="392"/>
      <c r="K247" s="355"/>
      <c r="L247" s="54"/>
      <c r="M247" s="59" t="str">
        <f>Onderbouwing_M29!F538</f>
        <v>won</v>
      </c>
      <c r="N247" s="92"/>
      <c r="O247" s="92">
        <f>Onderbouwing_M29!M538</f>
        <v>350</v>
      </c>
      <c r="P247" s="355">
        <f>Onderbouwing_M29!N538</f>
        <v>0</v>
      </c>
      <c r="Q247" s="54">
        <f>Onderbouwing_M29!O538</f>
        <v>0</v>
      </c>
      <c r="R247" s="59">
        <f>Onderbouwing_M29!P538</f>
        <v>0</v>
      </c>
      <c r="S247" s="92">
        <f t="shared" si="24"/>
        <v>0</v>
      </c>
      <c r="T247" s="92"/>
      <c r="U247" s="280"/>
      <c r="V247" s="76"/>
      <c r="W247" s="327"/>
      <c r="X247" s="161"/>
      <c r="AA247" s="447"/>
    </row>
    <row r="248" spans="1:30" ht="15.75" customHeight="1" outlineLevel="3">
      <c r="A248" s="980">
        <f>IF(K248=0,0,1)</f>
        <v>0</v>
      </c>
      <c r="C248" s="321"/>
      <c r="D248" s="187"/>
      <c r="E248" s="282" t="str">
        <f>Onderbouwing_M29!B539</f>
        <v>V3-1-X3</v>
      </c>
      <c r="F248" s="226" t="str">
        <f>Onderbouwing_M29!D539</f>
        <v>Opname voor begin werkzaamheden  (altijd van toepassing)</v>
      </c>
      <c r="G248" s="226"/>
      <c r="H248" s="226"/>
      <c r="I248" s="226"/>
      <c r="J248" s="392"/>
      <c r="K248" s="355"/>
      <c r="L248" s="54"/>
      <c r="M248" s="59" t="str">
        <f>Onderbouwing_M29!F539</f>
        <v>won</v>
      </c>
      <c r="N248" s="92"/>
      <c r="O248" s="92">
        <f>Onderbouwing_M29!M539</f>
        <v>75</v>
      </c>
      <c r="P248" s="355">
        <f>Onderbouwing_M29!N539</f>
        <v>0</v>
      </c>
      <c r="Q248" s="54">
        <f>Onderbouwing_M29!O539</f>
        <v>0</v>
      </c>
      <c r="R248" s="59">
        <f>Onderbouwing_M29!P539</f>
        <v>0</v>
      </c>
      <c r="S248" s="92">
        <f t="shared" si="24"/>
        <v>0</v>
      </c>
      <c r="T248" s="92"/>
      <c r="U248" s="280"/>
      <c r="V248" s="76"/>
      <c r="W248" s="327"/>
      <c r="X248" s="161"/>
      <c r="AA248" s="447"/>
    </row>
    <row r="249" spans="1:30" ht="15.75" customHeight="1" outlineLevel="3">
      <c r="A249" s="980">
        <f t="shared" si="22"/>
        <v>0</v>
      </c>
      <c r="B249" s="7" t="s">
        <v>54</v>
      </c>
      <c r="C249" s="321"/>
      <c r="D249" s="187"/>
      <c r="E249" s="282" t="str">
        <f>Onderbouwing_M29!B540</f>
        <v>V3-1-X4</v>
      </c>
      <c r="F249" s="226" t="str">
        <f>Onderbouwing_M29!D540</f>
        <v>Ventilatiekokers min. 1 st/12m² BVO</v>
      </c>
      <c r="G249" s="226"/>
      <c r="H249" s="226"/>
      <c r="I249" s="226"/>
      <c r="J249" s="392"/>
      <c r="K249" s="355"/>
      <c r="L249" s="54"/>
      <c r="M249" s="59" t="str">
        <f>Onderbouwing_M29!F540</f>
        <v>st</v>
      </c>
      <c r="N249" s="92"/>
      <c r="O249" s="92">
        <f>Onderbouwing_M29!M540</f>
        <v>22.5</v>
      </c>
      <c r="P249" s="355">
        <f>Onderbouwing_M29!N540</f>
        <v>0</v>
      </c>
      <c r="Q249" s="54">
        <f>Onderbouwing_M29!O540</f>
        <v>0</v>
      </c>
      <c r="R249" s="59">
        <f>Onderbouwing_M29!P540</f>
        <v>0</v>
      </c>
      <c r="S249" s="92">
        <f t="shared" si="24"/>
        <v>0</v>
      </c>
      <c r="T249" s="92"/>
      <c r="U249" s="280"/>
      <c r="V249" s="76"/>
      <c r="W249" s="327"/>
      <c r="X249" s="161"/>
      <c r="AA249" s="447"/>
    </row>
    <row r="250" spans="1:30" ht="15.75" customHeight="1" outlineLevel="3">
      <c r="A250" s="980">
        <f t="shared" ref="A250:A251" si="28">IF(K250=0,0,1)</f>
        <v>0</v>
      </c>
      <c r="B250" s="7" t="s">
        <v>54</v>
      </c>
      <c r="C250" s="321"/>
      <c r="D250" s="187"/>
      <c r="E250" s="282" t="str">
        <f>Onderbouwing_M29!B541</f>
        <v>V3-1-X5</v>
      </c>
      <c r="F250" s="226" t="str">
        <f>Onderbouwing_M29!D541</f>
        <v>Koekkoekrooster incl. boorwerk</v>
      </c>
      <c r="G250" s="226"/>
      <c r="H250" s="226"/>
      <c r="I250" s="226"/>
      <c r="J250" s="392"/>
      <c r="K250" s="355"/>
      <c r="L250" s="54"/>
      <c r="M250" s="59" t="str">
        <f>Onderbouwing_M29!F541</f>
        <v>st</v>
      </c>
      <c r="N250" s="92"/>
      <c r="O250" s="92">
        <f>Onderbouwing_M29!M541</f>
        <v>75</v>
      </c>
      <c r="P250" s="355">
        <f>Onderbouwing_M29!N541</f>
        <v>0</v>
      </c>
      <c r="Q250" s="54">
        <f>Onderbouwing_M29!O541</f>
        <v>0</v>
      </c>
      <c r="R250" s="59">
        <f>Onderbouwing_M29!P541</f>
        <v>0</v>
      </c>
      <c r="S250" s="92">
        <f t="shared" si="24"/>
        <v>0</v>
      </c>
      <c r="T250" s="92"/>
      <c r="U250" s="280"/>
      <c r="V250" s="76"/>
      <c r="W250" s="327"/>
      <c r="X250" s="161"/>
      <c r="AA250" s="447"/>
    </row>
    <row r="251" spans="1:30" ht="15.75" customHeight="1" outlineLevel="3">
      <c r="A251" s="980">
        <f t="shared" si="28"/>
        <v>0</v>
      </c>
      <c r="B251" s="7" t="s">
        <v>54</v>
      </c>
      <c r="C251" s="321"/>
      <c r="D251" s="187"/>
      <c r="E251" s="282" t="str">
        <f>Onderbouwing_M29!B542</f>
        <v>V3-1-X6</v>
      </c>
      <c r="F251" s="226" t="str">
        <f>Onderbouwing_M29!D542</f>
        <v>Standaard geïsoleerd vloerluik</v>
      </c>
      <c r="G251" s="226"/>
      <c r="H251" s="226"/>
      <c r="I251" s="226"/>
      <c r="J251" s="392"/>
      <c r="K251" s="355"/>
      <c r="L251" s="54"/>
      <c r="M251" s="59" t="str">
        <f>Onderbouwing_M29!F542</f>
        <v>st</v>
      </c>
      <c r="N251" s="92"/>
      <c r="O251" s="92">
        <f>Onderbouwing_M29!M542</f>
        <v>100</v>
      </c>
      <c r="P251" s="355">
        <f>Onderbouwing_M29!N542</f>
        <v>0</v>
      </c>
      <c r="Q251" s="54">
        <f>Onderbouwing_M29!O542</f>
        <v>0</v>
      </c>
      <c r="R251" s="59">
        <f>Onderbouwing_M29!P542</f>
        <v>0</v>
      </c>
      <c r="S251" s="92">
        <f t="shared" si="24"/>
        <v>0</v>
      </c>
      <c r="T251" s="92"/>
      <c r="U251" s="280"/>
      <c r="V251" s="76"/>
      <c r="W251" s="327"/>
      <c r="X251" s="161"/>
      <c r="AA251" s="447"/>
    </row>
    <row r="252" spans="1:30" ht="15.75" customHeight="1" outlineLevel="3">
      <c r="A252" s="980">
        <f t="shared" si="22"/>
        <v>0</v>
      </c>
      <c r="B252" s="7" t="s">
        <v>54</v>
      </c>
      <c r="C252" s="321"/>
      <c r="D252" s="187"/>
      <c r="E252" s="282" t="str">
        <f>Onderbouwing_M29!B543</f>
        <v>V3-1-X7</v>
      </c>
      <c r="F252" s="226" t="str">
        <f>Onderbouwing_M29!D543</f>
        <v>Hakken gat in kruipruimte</v>
      </c>
      <c r="G252" s="226"/>
      <c r="H252" s="226"/>
      <c r="I252" s="226"/>
      <c r="J252" s="392"/>
      <c r="K252" s="355"/>
      <c r="L252" s="54"/>
      <c r="M252" s="59" t="str">
        <f>Onderbouwing_M29!F543</f>
        <v>st</v>
      </c>
      <c r="N252" s="92"/>
      <c r="O252" s="92">
        <f>Onderbouwing_M29!M543</f>
        <v>175</v>
      </c>
      <c r="P252" s="355">
        <f>Onderbouwing_M29!N543</f>
        <v>0</v>
      </c>
      <c r="Q252" s="54">
        <f>Onderbouwing_M29!O543</f>
        <v>0</v>
      </c>
      <c r="R252" s="59">
        <f>Onderbouwing_M29!P543</f>
        <v>0</v>
      </c>
      <c r="S252" s="92">
        <f t="shared" si="24"/>
        <v>0</v>
      </c>
      <c r="T252" s="92"/>
      <c r="U252" s="280"/>
      <c r="V252" s="76"/>
      <c r="W252" s="327"/>
      <c r="X252" s="161"/>
      <c r="AA252" s="447"/>
    </row>
    <row r="253" spans="1:30" ht="15.75" customHeight="1" outlineLevel="3">
      <c r="A253" s="980">
        <f t="shared" si="22"/>
        <v>0</v>
      </c>
      <c r="B253" s="7" t="s">
        <v>54</v>
      </c>
      <c r="C253" s="321"/>
      <c r="D253" s="187"/>
      <c r="E253" s="282" t="str">
        <f>Onderbouwing_M29!B544</f>
        <v>V3-1-X8</v>
      </c>
      <c r="F253" s="226" t="str">
        <f>Onderbouwing_M29!D544</f>
        <v>Tijdelijk mangat zagen in houten vloer (geen afwerking)</v>
      </c>
      <c r="G253" s="226"/>
      <c r="H253" s="226"/>
      <c r="I253" s="226"/>
      <c r="J253" s="392"/>
      <c r="K253" s="355"/>
      <c r="L253" s="54"/>
      <c r="M253" s="59" t="str">
        <f>Onderbouwing_M29!F544</f>
        <v>st</v>
      </c>
      <c r="N253" s="92"/>
      <c r="O253" s="92">
        <f>Onderbouwing_M29!M544</f>
        <v>150</v>
      </c>
      <c r="P253" s="355">
        <f>Onderbouwing_M29!N544</f>
        <v>0</v>
      </c>
      <c r="Q253" s="54">
        <f>Onderbouwing_M29!O544</f>
        <v>0</v>
      </c>
      <c r="R253" s="59">
        <f>Onderbouwing_M29!P544</f>
        <v>0</v>
      </c>
      <c r="S253" s="92">
        <f t="shared" si="24"/>
        <v>0</v>
      </c>
      <c r="T253" s="92"/>
      <c r="U253" s="280"/>
      <c r="V253" s="76"/>
      <c r="W253" s="327"/>
      <c r="X253" s="161"/>
      <c r="AA253" s="447"/>
    </row>
    <row r="254" spans="1:30" ht="15.75" customHeight="1" outlineLevel="3">
      <c r="A254" s="980">
        <f t="shared" ref="A254" si="29">IF(K254=0,0,1)</f>
        <v>0</v>
      </c>
      <c r="B254" s="7" t="s">
        <v>54</v>
      </c>
      <c r="C254" s="321"/>
      <c r="D254" s="187"/>
      <c r="E254" s="282" t="str">
        <f>Onderbouwing_M29!B545</f>
        <v>V3-1-X9</v>
      </c>
      <c r="F254" s="226" t="str">
        <f>Onderbouwing_M29!D545</f>
        <v>Kruipluik maken inclusief afwerken in houten vloer</v>
      </c>
      <c r="G254" s="226"/>
      <c r="H254" s="226"/>
      <c r="I254" s="226"/>
      <c r="J254" s="392"/>
      <c r="K254" s="355"/>
      <c r="L254" s="54"/>
      <c r="M254" s="59" t="str">
        <f>Onderbouwing_M29!F545</f>
        <v>st</v>
      </c>
      <c r="N254" s="92"/>
      <c r="O254" s="92">
        <f>Onderbouwing_M29!M545</f>
        <v>450</v>
      </c>
      <c r="P254" s="355">
        <f>Onderbouwing_M29!N545</f>
        <v>0</v>
      </c>
      <c r="Q254" s="54">
        <f>Onderbouwing_M29!O545</f>
        <v>0</v>
      </c>
      <c r="R254" s="59">
        <f>Onderbouwing_M29!P545</f>
        <v>0</v>
      </c>
      <c r="S254" s="92">
        <f t="shared" si="24"/>
        <v>0</v>
      </c>
      <c r="T254" s="92"/>
      <c r="U254" s="280"/>
      <c r="V254" s="76"/>
      <c r="W254" s="327"/>
      <c r="X254" s="161"/>
      <c r="AA254" s="447"/>
    </row>
    <row r="255" spans="1:30" ht="15.75" customHeight="1" outlineLevel="3">
      <c r="A255" s="980">
        <f t="shared" ref="A255" si="30">IF(K255=0,0,1)</f>
        <v>0</v>
      </c>
      <c r="B255" s="7" t="s">
        <v>54</v>
      </c>
      <c r="C255" s="321"/>
      <c r="D255" s="187"/>
      <c r="E255" s="282" t="str">
        <f>Onderbouwing_M29!B546</f>
        <v>V3-1-X10</v>
      </c>
      <c r="F255" s="226" t="str">
        <f>Onderbouwing_M29!D546</f>
        <v>Toeslag meerwerk t.a.v. leidingwerk</v>
      </c>
      <c r="G255" s="226"/>
      <c r="H255" s="226"/>
      <c r="I255" s="226"/>
      <c r="J255" s="392"/>
      <c r="K255" s="355"/>
      <c r="L255" s="54"/>
      <c r="M255" s="59" t="str">
        <f>Onderbouwing_M29!F546</f>
        <v>m²</v>
      </c>
      <c r="N255" s="92"/>
      <c r="O255" s="92">
        <f>Onderbouwing_M29!M546</f>
        <v>2.35</v>
      </c>
      <c r="P255" s="355">
        <f>Onderbouwing_M29!N546</f>
        <v>0</v>
      </c>
      <c r="Q255" s="54">
        <f>Onderbouwing_M29!O546</f>
        <v>0</v>
      </c>
      <c r="R255" s="59">
        <f>Onderbouwing_M29!P546</f>
        <v>0</v>
      </c>
      <c r="S255" s="92">
        <f t="shared" si="24"/>
        <v>0</v>
      </c>
      <c r="T255" s="92"/>
      <c r="U255" s="280"/>
      <c r="V255" s="76"/>
      <c r="W255" s="327"/>
      <c r="X255" s="161"/>
      <c r="AA255" s="447"/>
    </row>
    <row r="256" spans="1:30" ht="15.75" customHeight="1" outlineLevel="3">
      <c r="A256" s="980">
        <f>A234</f>
        <v>0</v>
      </c>
      <c r="B256" s="7" t="s">
        <v>54</v>
      </c>
      <c r="C256" s="321"/>
      <c r="D256" s="187"/>
      <c r="E256" s="282" t="str">
        <f>Onderbouwing_M29!B547</f>
        <v>V3-1-X11</v>
      </c>
      <c r="F256" s="226" t="str">
        <f>Onderbouwing_M29!D547</f>
        <v>Bodemfolie voor vloerisolatie (zit in prijs V3-1-B)</v>
      </c>
      <c r="G256" s="226"/>
      <c r="H256" s="226"/>
      <c r="I256" s="226"/>
      <c r="J256" s="392"/>
      <c r="K256" s="92"/>
      <c r="L256" s="54"/>
      <c r="M256" s="59" t="str">
        <f>Onderbouwing_M29!F547</f>
        <v>elders</v>
      </c>
      <c r="N256" s="92"/>
      <c r="O256" s="92"/>
      <c r="P256" s="355">
        <f>Onderbouwing_M29!N547</f>
        <v>0</v>
      </c>
      <c r="Q256" s="54">
        <f>Onderbouwing_M29!O547</f>
        <v>0</v>
      </c>
      <c r="R256" s="59">
        <f>Onderbouwing_M29!P547</f>
        <v>0</v>
      </c>
      <c r="S256" s="92"/>
      <c r="T256" s="92"/>
      <c r="U256" s="280"/>
      <c r="V256" s="76"/>
      <c r="W256" s="327"/>
      <c r="X256" s="161"/>
      <c r="AA256" s="447"/>
    </row>
    <row r="257" spans="1:31" ht="6" customHeight="1" outlineLevel="1">
      <c r="A257" s="980">
        <f>A258</f>
        <v>0</v>
      </c>
      <c r="B257" s="7" t="s">
        <v>54</v>
      </c>
      <c r="C257" s="321"/>
      <c r="D257" s="187"/>
      <c r="E257" s="281"/>
      <c r="F257" s="201"/>
      <c r="G257" s="132"/>
      <c r="H257" s="132"/>
      <c r="I257" s="132"/>
      <c r="J257" s="10"/>
      <c r="K257" s="92"/>
      <c r="L257" s="92"/>
      <c r="M257" s="92"/>
      <c r="N257" s="92"/>
      <c r="O257" s="92"/>
      <c r="P257" s="355"/>
      <c r="Q257" s="54"/>
      <c r="R257" s="59"/>
      <c r="S257" s="92"/>
      <c r="T257" s="92"/>
      <c r="U257" s="280"/>
      <c r="V257" s="76"/>
      <c r="W257" s="327"/>
      <c r="X257" s="161"/>
      <c r="AA257" s="462"/>
    </row>
    <row r="258" spans="1:31" ht="15.75" customHeight="1" outlineLevel="1" collapsed="1">
      <c r="A258" s="980">
        <f>IF(S258=0,0,1)</f>
        <v>0</v>
      </c>
      <c r="B258" s="7" t="s">
        <v>54</v>
      </c>
      <c r="C258" s="321"/>
      <c r="D258" s="187"/>
      <c r="E258" s="294"/>
      <c r="F258" s="241"/>
      <c r="G258" s="242"/>
      <c r="H258" s="243"/>
      <c r="I258" s="243"/>
      <c r="J258" s="244"/>
      <c r="K258" s="245"/>
      <c r="L258" s="245"/>
      <c r="M258" s="246" t="str">
        <f>E228</f>
        <v>V3-1</v>
      </c>
      <c r="N258" s="245"/>
      <c r="O258" s="248" t="s">
        <v>107</v>
      </c>
      <c r="P258" s="24"/>
      <c r="Q258" s="24"/>
      <c r="R258" s="245"/>
      <c r="S258" s="379">
        <f>ROUNDUP(SUM(S230:S257),0)</f>
        <v>0</v>
      </c>
      <c r="T258" s="258"/>
      <c r="U258" s="295"/>
      <c r="V258" s="76"/>
      <c r="W258" s="322"/>
      <c r="X258" s="161"/>
      <c r="Y258" s="989">
        <f>S258</f>
        <v>0</v>
      </c>
      <c r="Z258" s="467"/>
      <c r="AA258" s="462"/>
      <c r="AB258" s="456"/>
      <c r="AC258" s="445"/>
      <c r="AE258" s="452"/>
    </row>
    <row r="259" spans="1:31" ht="9" hidden="1" customHeight="1" outlineLevel="3">
      <c r="A259" s="980">
        <f>A260</f>
        <v>0</v>
      </c>
      <c r="B259" s="7" t="s">
        <v>54</v>
      </c>
      <c r="C259" s="321"/>
      <c r="D259" s="187"/>
      <c r="E259" s="714"/>
      <c r="F259" s="201"/>
      <c r="G259" s="186"/>
      <c r="H259" s="186"/>
      <c r="I259" s="186"/>
      <c r="J259" s="54"/>
      <c r="K259" s="366"/>
      <c r="L259" s="54"/>
      <c r="M259" s="54"/>
      <c r="N259" s="54"/>
      <c r="O259" s="54"/>
      <c r="P259" s="54"/>
      <c r="Q259" s="54"/>
      <c r="R259" s="54"/>
      <c r="S259" s="54"/>
      <c r="T259" s="54"/>
      <c r="U259" s="293"/>
      <c r="V259" s="76"/>
      <c r="W259" s="327"/>
      <c r="X259" s="161"/>
      <c r="AA259" s="447"/>
      <c r="AB259" s="456"/>
      <c r="AC259" s="445"/>
      <c r="AE259" s="452"/>
    </row>
    <row r="260" spans="1:31" ht="15.75" hidden="1" customHeight="1" outlineLevel="3">
      <c r="A260" s="980">
        <f>A294</f>
        <v>0</v>
      </c>
      <c r="B260" s="7" t="s">
        <v>54</v>
      </c>
      <c r="C260" s="321"/>
      <c r="D260" s="187"/>
      <c r="E260" s="296" t="s">
        <v>134</v>
      </c>
      <c r="F260" s="236" t="s">
        <v>135</v>
      </c>
      <c r="G260" s="353"/>
      <c r="H260" s="236"/>
      <c r="I260" s="236"/>
      <c r="J260" s="236"/>
      <c r="K260" s="363" t="s">
        <v>72</v>
      </c>
      <c r="L260" s="237"/>
      <c r="M260" s="237" t="s">
        <v>1440</v>
      </c>
      <c r="N260" s="237"/>
      <c r="O260" s="237" t="s">
        <v>73</v>
      </c>
      <c r="P260" s="237"/>
      <c r="Q260" s="237"/>
      <c r="R260" s="237"/>
      <c r="S260" s="237" t="s">
        <v>74</v>
      </c>
      <c r="T260" s="237"/>
      <c r="U260" s="283"/>
      <c r="V260" s="76"/>
      <c r="W260" s="327"/>
      <c r="X260" s="161"/>
      <c r="AA260" s="447"/>
      <c r="AB260" s="456"/>
      <c r="AC260" s="445"/>
      <c r="AE260" s="452"/>
    </row>
    <row r="261" spans="1:31" ht="6" hidden="1" customHeight="1">
      <c r="A261" s="980">
        <f>A262</f>
        <v>0</v>
      </c>
      <c r="B261" s="7" t="s">
        <v>54</v>
      </c>
      <c r="C261" s="321"/>
      <c r="D261" s="187"/>
      <c r="E261" s="279"/>
      <c r="F261" s="201"/>
      <c r="G261" s="150"/>
      <c r="H261" s="150"/>
      <c r="I261" s="150"/>
      <c r="J261" s="150"/>
      <c r="K261" s="151"/>
      <c r="L261" s="9"/>
      <c r="M261" s="152"/>
      <c r="N261" s="9"/>
      <c r="O261" s="153"/>
      <c r="P261" s="9"/>
      <c r="Q261" s="154"/>
      <c r="R261" s="9"/>
      <c r="S261" s="153"/>
      <c r="T261" s="9"/>
      <c r="U261" s="280"/>
      <c r="V261" s="76"/>
      <c r="W261" s="322"/>
      <c r="X261" s="161"/>
      <c r="AA261" s="447"/>
      <c r="AB261" s="456"/>
      <c r="AC261" s="445"/>
      <c r="AE261" s="452"/>
    </row>
    <row r="262" spans="1:31" ht="15.75" hidden="1" customHeight="1" outlineLevel="3">
      <c r="A262" s="980">
        <f>IF(K262=0,0,1)</f>
        <v>0</v>
      </c>
      <c r="B262" s="7" t="s">
        <v>54</v>
      </c>
      <c r="C262" s="321"/>
      <c r="D262" s="187"/>
      <c r="E262" s="282" t="str">
        <f>Onderbouwing_M29!B550</f>
        <v>V3-2-A</v>
      </c>
      <c r="F262" s="225" t="str">
        <f>Onderbouwing_M29!D550</f>
        <v xml:space="preserve">Zolder-/vlieringvloer onderzijde isolatie -glaswol deken dik 130mm Rc=3,5 </v>
      </c>
      <c r="G262" s="219"/>
      <c r="H262" s="219"/>
      <c r="I262" s="484"/>
      <c r="J262" s="481"/>
      <c r="K262" s="355"/>
      <c r="L262" s="54"/>
      <c r="M262" s="59" t="str">
        <f>Onderbouwing_M29!F550</f>
        <v>m²</v>
      </c>
      <c r="N262" s="54"/>
      <c r="O262" s="92">
        <f>Onderbouwing_M29!O550</f>
        <v>55</v>
      </c>
      <c r="P262" s="54"/>
      <c r="Q262" s="78"/>
      <c r="R262" s="54"/>
      <c r="S262" s="92">
        <f>O262*K262</f>
        <v>0</v>
      </c>
      <c r="T262" s="54"/>
      <c r="U262" s="280"/>
      <c r="V262" s="76"/>
      <c r="W262" s="327"/>
      <c r="X262" s="161"/>
      <c r="AA262" s="447"/>
      <c r="AB262" s="456"/>
      <c r="AC262" s="445"/>
      <c r="AE262" s="452"/>
    </row>
    <row r="263" spans="1:31" ht="15.75" hidden="1" customHeight="1" outlineLevel="3">
      <c r="A263" s="980">
        <f>IF(K263=0,0,1)</f>
        <v>0</v>
      </c>
      <c r="B263" s="7" t="s">
        <v>54</v>
      </c>
      <c r="C263" s="321"/>
      <c r="D263" s="187"/>
      <c r="E263" s="282" t="str">
        <f>Onderbouwing_M29!B555</f>
        <v>V3-2-A</v>
      </c>
      <c r="F263" s="226" t="str">
        <f>Onderbouwing_M29!D555</f>
        <v>╚ Meerprijs glaswol deken dik 170mm Rc=4,5</v>
      </c>
      <c r="G263" s="967"/>
      <c r="H263" s="222"/>
      <c r="I263" s="351"/>
      <c r="J263" s="229"/>
      <c r="K263" s="355"/>
      <c r="L263" s="54"/>
      <c r="M263" s="59" t="str">
        <f>Onderbouwing_M29!F555</f>
        <v>m²</v>
      </c>
      <c r="N263" s="54"/>
      <c r="O263" s="92">
        <f>Onderbouwing_M29!O555</f>
        <v>5.2</v>
      </c>
      <c r="P263" s="54"/>
      <c r="Q263" s="78"/>
      <c r="R263" s="54"/>
      <c r="S263" s="92">
        <f>O263*K263</f>
        <v>0</v>
      </c>
      <c r="T263" s="54"/>
      <c r="U263" s="280"/>
      <c r="V263" s="76"/>
      <c r="W263" s="327"/>
      <c r="X263" s="161"/>
      <c r="AA263" s="447"/>
      <c r="AC263" s="445"/>
      <c r="AE263" s="452"/>
    </row>
    <row r="264" spans="1:31" ht="6" hidden="1" customHeight="1" outlineLevel="3">
      <c r="A264" s="980">
        <f>A265</f>
        <v>0</v>
      </c>
      <c r="B264" s="7" t="s">
        <v>54</v>
      </c>
      <c r="C264" s="321"/>
      <c r="D264" s="187"/>
      <c r="E264" s="282"/>
      <c r="F264" s="226"/>
      <c r="G264" s="222"/>
      <c r="H264" s="222"/>
      <c r="I264" s="222"/>
      <c r="J264" s="230"/>
      <c r="K264" s="57"/>
      <c r="L264" s="59"/>
      <c r="M264" s="59"/>
      <c r="N264" s="54"/>
      <c r="O264" s="92"/>
      <c r="P264" s="54"/>
      <c r="Q264" s="78"/>
      <c r="R264" s="54"/>
      <c r="S264" s="92"/>
      <c r="T264" s="54"/>
      <c r="U264" s="280"/>
      <c r="V264" s="76"/>
      <c r="W264" s="327"/>
      <c r="X264" s="161"/>
      <c r="AC264" s="445"/>
      <c r="AE264" s="452"/>
    </row>
    <row r="265" spans="1:31" ht="15.75" hidden="1" customHeight="1" outlineLevel="3">
      <c r="A265" s="980">
        <f>IF(K265=0,0,1)</f>
        <v>0</v>
      </c>
      <c r="B265" s="7" t="s">
        <v>54</v>
      </c>
      <c r="C265" s="321"/>
      <c r="D265" s="187"/>
      <c r="E265" s="282" t="str">
        <f>Onderbouwing_M29!B560</f>
        <v>V3-2-B</v>
      </c>
      <c r="F265" s="226" t="str">
        <f>Onderbouwing_M29!D560</f>
        <v xml:space="preserve">Zolder-/vlieringvloer tussen vloer en plafond -glaswol ingeblazen dik 130mm Rc=3,5 </v>
      </c>
      <c r="G265" s="222"/>
      <c r="H265" s="222"/>
      <c r="I265" s="351"/>
      <c r="J265" s="229"/>
      <c r="K265" s="355"/>
      <c r="L265" s="54"/>
      <c r="M265" s="59" t="str">
        <f>Onderbouwing_M29!F560</f>
        <v>m²</v>
      </c>
      <c r="N265" s="54"/>
      <c r="O265" s="92">
        <f>Onderbouwing_M29!O560</f>
        <v>65</v>
      </c>
      <c r="P265" s="54"/>
      <c r="Q265" s="78"/>
      <c r="R265" s="54"/>
      <c r="S265" s="92">
        <f t="shared" ref="S265:S292" si="31">O265*K265</f>
        <v>0</v>
      </c>
      <c r="T265" s="54"/>
      <c r="U265" s="280"/>
      <c r="V265" s="76"/>
      <c r="W265" s="327"/>
      <c r="X265" s="473"/>
      <c r="AA265" s="447"/>
      <c r="AB265" s="447"/>
      <c r="AC265" s="445"/>
      <c r="AE265" s="452"/>
    </row>
    <row r="266" spans="1:31" ht="15.75" hidden="1" customHeight="1" outlineLevel="3">
      <c r="A266" s="980">
        <f>IF(K266=0,0,1)</f>
        <v>0</v>
      </c>
      <c r="B266" s="7" t="s">
        <v>54</v>
      </c>
      <c r="C266" s="321"/>
      <c r="D266" s="187"/>
      <c r="E266" s="282" t="str">
        <f>Onderbouwing_M29!B565</f>
        <v>V3-2-B</v>
      </c>
      <c r="F266" s="226" t="str">
        <f>Onderbouwing_M29!D565</f>
        <v>╚ Meerprijs glaswol ingeblazen dik 175mm Rc=4,5</v>
      </c>
      <c r="G266" s="222"/>
      <c r="H266" s="222"/>
      <c r="I266" s="351"/>
      <c r="J266" s="229"/>
      <c r="K266" s="355"/>
      <c r="L266" s="54"/>
      <c r="M266" s="59" t="str">
        <f>Onderbouwing_M29!F565</f>
        <v>m²</v>
      </c>
      <c r="N266" s="54"/>
      <c r="O266" s="92">
        <f>Onderbouwing_M29!O565</f>
        <v>3.75</v>
      </c>
      <c r="P266" s="54"/>
      <c r="Q266" s="78"/>
      <c r="R266" s="54"/>
      <c r="S266" s="92">
        <f t="shared" si="31"/>
        <v>0</v>
      </c>
      <c r="T266" s="54"/>
      <c r="U266" s="280"/>
      <c r="V266" s="76"/>
      <c r="W266" s="327"/>
      <c r="X266" s="473"/>
      <c r="AA266" s="447"/>
      <c r="AB266" s="447"/>
      <c r="AC266" s="445"/>
      <c r="AE266" s="452"/>
    </row>
    <row r="267" spans="1:31" ht="6" hidden="1" customHeight="1" outlineLevel="3">
      <c r="A267" s="980">
        <f>A268</f>
        <v>0</v>
      </c>
      <c r="B267" s="7" t="s">
        <v>54</v>
      </c>
      <c r="C267" s="321"/>
      <c r="D267" s="187"/>
      <c r="E267" s="282"/>
      <c r="F267" s="226"/>
      <c r="G267" s="222"/>
      <c r="H267" s="222"/>
      <c r="I267" s="222"/>
      <c r="J267" s="230"/>
      <c r="K267" s="57"/>
      <c r="L267" s="59"/>
      <c r="M267" s="59"/>
      <c r="N267" s="54"/>
      <c r="O267" s="92"/>
      <c r="P267" s="54"/>
      <c r="Q267" s="78"/>
      <c r="R267" s="54"/>
      <c r="S267" s="92"/>
      <c r="T267" s="54"/>
      <c r="U267" s="280"/>
      <c r="V267" s="76"/>
      <c r="W267" s="327"/>
      <c r="X267" s="161"/>
      <c r="AC267" s="445"/>
      <c r="AE267" s="452"/>
    </row>
    <row r="268" spans="1:31" ht="15.75" hidden="1" customHeight="1" outlineLevel="3">
      <c r="A268" s="980">
        <f>IF(K268=0,0,1)</f>
        <v>0</v>
      </c>
      <c r="B268" s="7" t="s">
        <v>54</v>
      </c>
      <c r="C268" s="321"/>
      <c r="D268" s="187"/>
      <c r="E268" s="282" t="str">
        <f>Onderbouwing_M29!B570</f>
        <v>V3-2-C</v>
      </c>
      <c r="F268" s="226" t="str">
        <f>Onderbouwing_M29!D570</f>
        <v xml:space="preserve">Zolder-/vlieringvloer onderzijde isolatie -vlaswol deken dik 140mm Rc=3,5 </v>
      </c>
      <c r="G268" s="222"/>
      <c r="H268" s="222"/>
      <c r="I268" s="351"/>
      <c r="J268" s="229"/>
      <c r="K268" s="355"/>
      <c r="L268" s="54"/>
      <c r="M268" s="59" t="str">
        <f>Onderbouwing_M29!F570</f>
        <v>m²</v>
      </c>
      <c r="N268" s="54"/>
      <c r="O268" s="92">
        <f>Onderbouwing_M29!O570</f>
        <v>70</v>
      </c>
      <c r="P268" s="54"/>
      <c r="Q268" s="78"/>
      <c r="R268" s="54"/>
      <c r="S268" s="92">
        <f t="shared" si="31"/>
        <v>0</v>
      </c>
      <c r="T268" s="54"/>
      <c r="U268" s="280"/>
      <c r="V268" s="76"/>
      <c r="W268" s="327"/>
      <c r="X268" s="473"/>
      <c r="AA268" s="447"/>
      <c r="AB268" s="447"/>
      <c r="AC268" s="445"/>
      <c r="AE268" s="452"/>
    </row>
    <row r="269" spans="1:31" ht="15.75" hidden="1" customHeight="1" outlineLevel="3">
      <c r="A269" s="980">
        <f>IF(K269=0,0,1)</f>
        <v>0</v>
      </c>
      <c r="B269" s="7" t="s">
        <v>54</v>
      </c>
      <c r="C269" s="321"/>
      <c r="D269" s="187"/>
      <c r="E269" s="282" t="str">
        <f>Onderbouwing_M29!B575</f>
        <v>V3-2-C</v>
      </c>
      <c r="F269" s="226" t="str">
        <f>Onderbouwing_M29!D575</f>
        <v>╚ Meerprijs vlaswol deken dik 190mm Rc=4,5</v>
      </c>
      <c r="G269" s="222"/>
      <c r="H269" s="222"/>
      <c r="I269" s="351"/>
      <c r="J269" s="229"/>
      <c r="K269" s="355"/>
      <c r="L269" s="54"/>
      <c r="M269" s="59" t="str">
        <f>Onderbouwing_M29!F575</f>
        <v>m²</v>
      </c>
      <c r="N269" s="54"/>
      <c r="O269" s="92">
        <f>Onderbouwing_M29!O575</f>
        <v>9.1</v>
      </c>
      <c r="P269" s="54"/>
      <c r="Q269" s="78"/>
      <c r="R269" s="54"/>
      <c r="S269" s="92">
        <f t="shared" si="31"/>
        <v>0</v>
      </c>
      <c r="T269" s="54"/>
      <c r="U269" s="280"/>
      <c r="V269" s="76"/>
      <c r="W269" s="327"/>
      <c r="X269" s="473"/>
      <c r="AA269" s="447"/>
      <c r="AB269" s="447"/>
      <c r="AC269" s="445"/>
      <c r="AE269" s="452"/>
    </row>
    <row r="270" spans="1:31" ht="6" hidden="1" customHeight="1" outlineLevel="3">
      <c r="A270" s="980">
        <f>A271</f>
        <v>0</v>
      </c>
      <c r="B270" s="7" t="s">
        <v>54</v>
      </c>
      <c r="C270" s="321"/>
      <c r="D270" s="187"/>
      <c r="E270" s="282"/>
      <c r="F270" s="226"/>
      <c r="G270" s="222"/>
      <c r="H270" s="222"/>
      <c r="I270" s="222"/>
      <c r="J270" s="230"/>
      <c r="K270" s="57"/>
      <c r="L270" s="59"/>
      <c r="M270" s="59"/>
      <c r="N270" s="54"/>
      <c r="O270" s="92"/>
      <c r="P270" s="54"/>
      <c r="Q270" s="78"/>
      <c r="R270" s="54"/>
      <c r="S270" s="92"/>
      <c r="T270" s="54"/>
      <c r="U270" s="280"/>
      <c r="V270" s="76"/>
      <c r="W270" s="327"/>
      <c r="X270" s="161"/>
      <c r="AC270" s="445"/>
      <c r="AE270" s="452"/>
    </row>
    <row r="271" spans="1:31" ht="15.75" hidden="1" customHeight="1" outlineLevel="3">
      <c r="A271" s="980">
        <f>IF(K271=0,0,1)</f>
        <v>0</v>
      </c>
      <c r="B271" s="7" t="s">
        <v>54</v>
      </c>
      <c r="C271" s="321"/>
      <c r="D271" s="187"/>
      <c r="E271" s="282" t="str">
        <f>Onderbouwing_M29!B580</f>
        <v>V3-2-D</v>
      </c>
      <c r="F271" s="226" t="str">
        <f>Onderbouwing_M29!D580</f>
        <v xml:space="preserve">Zolder-/vlieringvloer  onderzijde isolatie -grasvezel dik 160mm Rc=3,5 </v>
      </c>
      <c r="G271" s="222"/>
      <c r="H271" s="222"/>
      <c r="I271" s="351"/>
      <c r="J271" s="229"/>
      <c r="K271" s="355"/>
      <c r="L271" s="54"/>
      <c r="M271" s="59" t="str">
        <f>Onderbouwing_M29!F580</f>
        <v>m²</v>
      </c>
      <c r="N271" s="54"/>
      <c r="O271" s="92">
        <f>Onderbouwing_M29!O580</f>
        <v>75</v>
      </c>
      <c r="P271" s="54"/>
      <c r="Q271" s="78"/>
      <c r="R271" s="54"/>
      <c r="S271" s="92">
        <f t="shared" si="31"/>
        <v>0</v>
      </c>
      <c r="T271" s="54"/>
      <c r="U271" s="280"/>
      <c r="V271" s="76"/>
      <c r="W271" s="327"/>
      <c r="X271" s="473"/>
      <c r="AA271" s="447"/>
      <c r="AB271" s="447"/>
      <c r="AC271" s="445"/>
      <c r="AE271" s="452"/>
    </row>
    <row r="272" spans="1:31" ht="15.75" hidden="1" customHeight="1" outlineLevel="3">
      <c r="A272" s="980">
        <f>IF(K272=0,0,1)</f>
        <v>0</v>
      </c>
      <c r="B272" s="7" t="s">
        <v>54</v>
      </c>
      <c r="C272" s="321"/>
      <c r="D272" s="187"/>
      <c r="E272" s="282" t="str">
        <f>Onderbouwing_M29!B585</f>
        <v>V3-2-D</v>
      </c>
      <c r="F272" s="226" t="str">
        <f>Onderbouwing_M29!D585</f>
        <v>╚ Meerprijs grasvezel dik 230mm Rc=4,5</v>
      </c>
      <c r="G272" s="222"/>
      <c r="H272" s="222"/>
      <c r="I272" s="351"/>
      <c r="J272" s="229"/>
      <c r="K272" s="355"/>
      <c r="L272" s="54"/>
      <c r="M272" s="59" t="str">
        <f>Onderbouwing_M29!F585</f>
        <v>m²</v>
      </c>
      <c r="N272" s="54"/>
      <c r="O272" s="92">
        <f>Onderbouwing_M29!O585</f>
        <v>9.8000000000000007</v>
      </c>
      <c r="P272" s="54"/>
      <c r="Q272" s="78"/>
      <c r="R272" s="54"/>
      <c r="S272" s="92">
        <f t="shared" si="31"/>
        <v>0</v>
      </c>
      <c r="T272" s="54"/>
      <c r="U272" s="280"/>
      <c r="V272" s="76"/>
      <c r="W272" s="327"/>
      <c r="X272" s="473"/>
      <c r="AA272" s="447"/>
      <c r="AB272" s="447"/>
      <c r="AC272" s="445"/>
      <c r="AE272" s="452"/>
    </row>
    <row r="273" spans="1:31" ht="6" hidden="1" customHeight="1" outlineLevel="3">
      <c r="A273" s="980">
        <f>A274</f>
        <v>0</v>
      </c>
      <c r="B273" s="7" t="s">
        <v>54</v>
      </c>
      <c r="C273" s="321"/>
      <c r="D273" s="187"/>
      <c r="E273" s="282"/>
      <c r="F273" s="226"/>
      <c r="G273" s="222"/>
      <c r="H273" s="222"/>
      <c r="I273" s="222"/>
      <c r="J273" s="230"/>
      <c r="K273" s="57"/>
      <c r="L273" s="59"/>
      <c r="M273" s="59"/>
      <c r="N273" s="54"/>
      <c r="O273" s="92"/>
      <c r="P273" s="54"/>
      <c r="Q273" s="78"/>
      <c r="R273" s="54"/>
      <c r="S273" s="92"/>
      <c r="T273" s="54"/>
      <c r="U273" s="280"/>
      <c r="V273" s="76"/>
      <c r="W273" s="327"/>
      <c r="X273" s="161"/>
      <c r="AC273" s="445"/>
      <c r="AE273" s="452"/>
    </row>
    <row r="274" spans="1:31" ht="15.75" hidden="1" customHeight="1" outlineLevel="3">
      <c r="A274" s="980">
        <f>IF(K274=0,0,1)</f>
        <v>0</v>
      </c>
      <c r="B274" s="7" t="s">
        <v>54</v>
      </c>
      <c r="C274" s="321"/>
      <c r="D274" s="187"/>
      <c r="E274" s="282" t="str">
        <f>Onderbouwing_M29!B590</f>
        <v>V3-2-E</v>
      </c>
      <c r="F274" s="226" t="str">
        <f>Onderbouwing_M29!D590</f>
        <v xml:space="preserve">Zolder-/vlieringvloer onderzijde isolatie -hennepvezel dik 150mm Rc=3,5 </v>
      </c>
      <c r="G274" s="222"/>
      <c r="H274" s="222"/>
      <c r="I274" s="351"/>
      <c r="J274" s="229"/>
      <c r="K274" s="355"/>
      <c r="L274" s="54"/>
      <c r="M274" s="59" t="str">
        <f>Onderbouwing_M29!F590</f>
        <v>m²</v>
      </c>
      <c r="N274" s="54"/>
      <c r="O274" s="92">
        <f>Onderbouwing_M29!O590</f>
        <v>75</v>
      </c>
      <c r="P274" s="54"/>
      <c r="Q274" s="78"/>
      <c r="R274" s="54"/>
      <c r="S274" s="92">
        <f t="shared" si="31"/>
        <v>0</v>
      </c>
      <c r="T274" s="54"/>
      <c r="U274" s="280"/>
      <c r="V274" s="76"/>
      <c r="W274" s="327"/>
      <c r="X274" s="473"/>
      <c r="AA274" s="447"/>
      <c r="AB274" s="447"/>
      <c r="AC274" s="445"/>
      <c r="AE274" s="452"/>
    </row>
    <row r="275" spans="1:31" ht="15.75" hidden="1" customHeight="1" outlineLevel="3">
      <c r="A275" s="980">
        <f>IF(K275=0,0,1)</f>
        <v>0</v>
      </c>
      <c r="B275" s="7" t="s">
        <v>54</v>
      </c>
      <c r="C275" s="321"/>
      <c r="D275" s="187"/>
      <c r="E275" s="282" t="str">
        <f>Onderbouwing_M29!B595</f>
        <v>V3-2-E</v>
      </c>
      <c r="F275" s="226" t="str">
        <f>Onderbouwing_M29!D595</f>
        <v>╚ Meerprijs hennepvezel dik 200mm Rc=4,5</v>
      </c>
      <c r="G275" s="967"/>
      <c r="H275" s="222"/>
      <c r="I275" s="351"/>
      <c r="J275" s="229"/>
      <c r="K275" s="355"/>
      <c r="L275" s="54"/>
      <c r="M275" s="59" t="str">
        <f>Onderbouwing_M29!F595</f>
        <v>m²</v>
      </c>
      <c r="N275" s="54"/>
      <c r="O275" s="92">
        <f>Onderbouwing_M29!O595</f>
        <v>8.5</v>
      </c>
      <c r="P275" s="54"/>
      <c r="Q275" s="78"/>
      <c r="R275" s="54"/>
      <c r="S275" s="92">
        <f t="shared" si="31"/>
        <v>0</v>
      </c>
      <c r="T275" s="54"/>
      <c r="U275" s="280"/>
      <c r="V275" s="76"/>
      <c r="W275" s="327"/>
      <c r="X275" s="473"/>
      <c r="AA275" s="447"/>
      <c r="AB275" s="447"/>
      <c r="AC275" s="445"/>
      <c r="AE275" s="452"/>
    </row>
    <row r="276" spans="1:31" ht="6" hidden="1" customHeight="1" outlineLevel="3">
      <c r="A276" s="980">
        <f>A280</f>
        <v>0</v>
      </c>
      <c r="B276" s="7" t="s">
        <v>54</v>
      </c>
      <c r="C276" s="321"/>
      <c r="D276" s="187"/>
      <c r="E276" s="282"/>
      <c r="F276" s="226"/>
      <c r="G276" s="222"/>
      <c r="H276" s="222"/>
      <c r="I276" s="222"/>
      <c r="J276" s="230"/>
      <c r="K276" s="57"/>
      <c r="L276" s="59"/>
      <c r="M276" s="59"/>
      <c r="N276" s="54"/>
      <c r="O276" s="92"/>
      <c r="P276" s="54"/>
      <c r="Q276" s="78"/>
      <c r="R276" s="54"/>
      <c r="S276" s="92"/>
      <c r="T276" s="54"/>
      <c r="U276" s="280"/>
      <c r="V276" s="76"/>
      <c r="W276" s="327"/>
      <c r="X276" s="161"/>
      <c r="AC276" s="445"/>
      <c r="AE276" s="452"/>
    </row>
    <row r="277" spans="1:31" ht="15.75" hidden="1" customHeight="1" outlineLevel="3">
      <c r="A277" s="980">
        <f>IF(K277=0,0,1)</f>
        <v>0</v>
      </c>
      <c r="B277" s="7" t="s">
        <v>54</v>
      </c>
      <c r="C277" s="321"/>
      <c r="D277" s="187"/>
      <c r="E277" s="282" t="str">
        <f>Onderbouwing_M29!B600</f>
        <v>V3-2-F</v>
      </c>
      <c r="F277" s="226" t="str">
        <f>Onderbouwing_M29!D600</f>
        <v xml:space="preserve">Zolder-/vlieringvloer onderzijde isolatie -houtvezel dik 140mm Rc=3,5 </v>
      </c>
      <c r="G277" s="222"/>
      <c r="H277" s="222"/>
      <c r="I277" s="351"/>
      <c r="J277" s="229"/>
      <c r="K277" s="355"/>
      <c r="L277" s="54"/>
      <c r="M277" s="59" t="str">
        <f>Onderbouwing_M29!F600</f>
        <v>m²</v>
      </c>
      <c r="N277" s="54"/>
      <c r="O277" s="92">
        <f>Onderbouwing_M29!O600</f>
        <v>65</v>
      </c>
      <c r="P277" s="54"/>
      <c r="Q277" s="78"/>
      <c r="R277" s="54"/>
      <c r="S277" s="92">
        <f t="shared" ref="S277:S278" si="32">O277*K277</f>
        <v>0</v>
      </c>
      <c r="T277" s="54"/>
      <c r="U277" s="280"/>
      <c r="V277" s="76"/>
      <c r="W277" s="327"/>
      <c r="AA277" s="993" t="s">
        <v>1716</v>
      </c>
      <c r="AB277" s="447"/>
      <c r="AC277" s="445"/>
      <c r="AE277" s="452"/>
    </row>
    <row r="278" spans="1:31" ht="15.75" hidden="1" customHeight="1" outlineLevel="3">
      <c r="A278" s="980">
        <f>IF(K278=0,0,1)</f>
        <v>0</v>
      </c>
      <c r="B278" s="7" t="s">
        <v>54</v>
      </c>
      <c r="C278" s="321"/>
      <c r="D278" s="187"/>
      <c r="E278" s="282" t="str">
        <f>Onderbouwing_M29!B605</f>
        <v>V3-2-F</v>
      </c>
      <c r="F278" s="226" t="str">
        <f>Onderbouwing_M29!D605</f>
        <v>╚ Meerprijs houtvezel dik 160mm Rc=4,5</v>
      </c>
      <c r="G278" s="967"/>
      <c r="H278" s="222"/>
      <c r="I278" s="351"/>
      <c r="J278" s="229"/>
      <c r="K278" s="355"/>
      <c r="L278" s="54"/>
      <c r="M278" s="59" t="str">
        <f>Onderbouwing_M29!F605</f>
        <v>m²</v>
      </c>
      <c r="N278" s="54"/>
      <c r="O278" s="92">
        <f>Onderbouwing_M29!O605</f>
        <v>4</v>
      </c>
      <c r="P278" s="54"/>
      <c r="Q278" s="78"/>
      <c r="R278" s="54"/>
      <c r="S278" s="92">
        <f t="shared" si="32"/>
        <v>0</v>
      </c>
      <c r="T278" s="54"/>
      <c r="U278" s="280"/>
      <c r="V278" s="76"/>
      <c r="W278" s="327"/>
      <c r="AA278" s="993" t="str">
        <f>AA277</f>
        <v>prijs/onderbouwing  volgt nog</v>
      </c>
      <c r="AB278" s="447"/>
      <c r="AC278" s="445"/>
      <c r="AE278" s="452"/>
    </row>
    <row r="279" spans="1:31" ht="6" hidden="1" customHeight="1" outlineLevel="3">
      <c r="A279" s="980">
        <f>A283</f>
        <v>0</v>
      </c>
      <c r="B279" s="7" t="s">
        <v>54</v>
      </c>
      <c r="C279" s="321"/>
      <c r="D279" s="187"/>
      <c r="E279" s="282"/>
      <c r="F279" s="226"/>
      <c r="G279" s="222"/>
      <c r="H279" s="222"/>
      <c r="I279" s="222"/>
      <c r="J279" s="230"/>
      <c r="K279" s="57"/>
      <c r="L279" s="59"/>
      <c r="M279" s="59"/>
      <c r="N279" s="54"/>
      <c r="O279" s="92"/>
      <c r="P279" s="54"/>
      <c r="Q279" s="78"/>
      <c r="R279" s="54"/>
      <c r="S279" s="92"/>
      <c r="T279" s="54"/>
      <c r="U279" s="280"/>
      <c r="V279" s="76"/>
      <c r="W279" s="327"/>
      <c r="X279" s="161"/>
      <c r="AC279" s="445"/>
      <c r="AE279" s="452"/>
    </row>
    <row r="280" spans="1:31" ht="15.75" hidden="1" customHeight="1" outlineLevel="3">
      <c r="A280" s="980">
        <f>IF(K280=0,0,1)</f>
        <v>0</v>
      </c>
      <c r="B280" s="7" t="s">
        <v>54</v>
      </c>
      <c r="C280" s="321"/>
      <c r="D280" s="187"/>
      <c r="E280" s="282" t="str">
        <f>Onderbouwing_M29!B610</f>
        <v>V3-2-G</v>
      </c>
      <c r="F280" s="226" t="str">
        <f>Onderbouwing_M29!D610</f>
        <v xml:space="preserve">Zolder-/vlieringvloer onderzijde isolatie -PIR-platen dik 80mm Rc=3,5 </v>
      </c>
      <c r="G280" s="222"/>
      <c r="H280" s="222"/>
      <c r="I280" s="351"/>
      <c r="J280" s="229"/>
      <c r="K280" s="355"/>
      <c r="L280" s="54"/>
      <c r="M280" s="59" t="str">
        <f>Onderbouwing_M29!F610</f>
        <v>m²</v>
      </c>
      <c r="N280" s="54"/>
      <c r="O280" s="92">
        <f>Onderbouwing_M29!O610</f>
        <v>55</v>
      </c>
      <c r="P280" s="54"/>
      <c r="Q280" s="78"/>
      <c r="R280" s="54"/>
      <c r="S280" s="92">
        <f t="shared" si="31"/>
        <v>0</v>
      </c>
      <c r="T280" s="54"/>
      <c r="U280" s="280"/>
      <c r="V280" s="76"/>
      <c r="W280" s="327"/>
      <c r="X280" s="473"/>
      <c r="AA280" s="447"/>
      <c r="AB280" s="447"/>
      <c r="AC280" s="445"/>
      <c r="AE280" s="452"/>
    </row>
    <row r="281" spans="1:31" ht="15.75" hidden="1" customHeight="1" outlineLevel="3">
      <c r="A281" s="980">
        <f>IF(K281=0,0,1)</f>
        <v>0</v>
      </c>
      <c r="B281" s="7" t="s">
        <v>54</v>
      </c>
      <c r="C281" s="321"/>
      <c r="D281" s="187"/>
      <c r="E281" s="282" t="str">
        <f>Onderbouwing_M29!B615</f>
        <v>V3-2-G</v>
      </c>
      <c r="F281" s="226" t="str">
        <f>Onderbouwing_M29!D615</f>
        <v xml:space="preserve">╚ Meerprijs PIR-platen dik 100mm  Rc=4,5 </v>
      </c>
      <c r="G281" s="222"/>
      <c r="H281" s="222"/>
      <c r="I281" s="351"/>
      <c r="J281" s="229"/>
      <c r="K281" s="355"/>
      <c r="L281" s="54"/>
      <c r="M281" s="59" t="str">
        <f>Onderbouwing_M29!F615</f>
        <v>m²</v>
      </c>
      <c r="N281" s="54"/>
      <c r="O281" s="92">
        <f>Onderbouwing_M29!O615</f>
        <v>2.66</v>
      </c>
      <c r="P281" s="54"/>
      <c r="Q281" s="78"/>
      <c r="R281" s="54"/>
      <c r="S281" s="92">
        <f t="shared" si="31"/>
        <v>0</v>
      </c>
      <c r="T281" s="54"/>
      <c r="U281" s="280"/>
      <c r="V281" s="76"/>
      <c r="W281" s="327"/>
      <c r="X281" s="473"/>
      <c r="AA281" s="447"/>
      <c r="AB281" s="447"/>
      <c r="AC281" s="445"/>
      <c r="AE281" s="452"/>
    </row>
    <row r="282" spans="1:31" ht="6" hidden="1" customHeight="1" outlineLevel="3">
      <c r="A282" s="980">
        <f>A283</f>
        <v>0</v>
      </c>
      <c r="B282" s="7" t="s">
        <v>54</v>
      </c>
      <c r="C282" s="321"/>
      <c r="D282" s="187"/>
      <c r="E282" s="282"/>
      <c r="F282" s="226"/>
      <c r="G282" s="222"/>
      <c r="H282" s="222"/>
      <c r="I282" s="222"/>
      <c r="J282" s="230"/>
      <c r="K282" s="57"/>
      <c r="L282" s="59"/>
      <c r="M282" s="59"/>
      <c r="N282" s="54"/>
      <c r="O282" s="92"/>
      <c r="P282" s="54"/>
      <c r="Q282" s="78"/>
      <c r="R282" s="54"/>
      <c r="S282" s="92"/>
      <c r="T282" s="54"/>
      <c r="U282" s="280"/>
      <c r="V282" s="76"/>
      <c r="W282" s="327"/>
      <c r="X282" s="161"/>
      <c r="AC282" s="445"/>
      <c r="AE282" s="452"/>
    </row>
    <row r="283" spans="1:31" ht="15.75" hidden="1" customHeight="1" outlineLevel="3">
      <c r="A283" s="980">
        <f>IF(K283=0,0,1)</f>
        <v>0</v>
      </c>
      <c r="B283" s="7" t="s">
        <v>54</v>
      </c>
      <c r="C283" s="321"/>
      <c r="D283" s="187"/>
      <c r="E283" s="282" t="str">
        <f>Onderbouwing_M29!B620</f>
        <v>V3-2-H</v>
      </c>
      <c r="F283" s="226" t="str">
        <f>Onderbouwing_M29!D620</f>
        <v xml:space="preserve">Zolder-/vlieringvloer bovenzijde isolatie -glaswol los op plafond  (niet beloopbaar) </v>
      </c>
      <c r="G283" s="222"/>
      <c r="H283" s="222"/>
      <c r="I283" s="351"/>
      <c r="J283" s="229"/>
      <c r="K283" s="355"/>
      <c r="L283" s="54"/>
      <c r="M283" s="59" t="str">
        <f>Onderbouwing_M29!F620</f>
        <v>m²</v>
      </c>
      <c r="N283" s="54"/>
      <c r="O283" s="92">
        <f>Onderbouwing_M29!O620</f>
        <v>11.04</v>
      </c>
      <c r="P283" s="54"/>
      <c r="Q283" s="78"/>
      <c r="R283" s="54"/>
      <c r="S283" s="92">
        <f t="shared" si="31"/>
        <v>0</v>
      </c>
      <c r="T283" s="54"/>
      <c r="U283" s="280"/>
      <c r="V283" s="76"/>
      <c r="W283" s="327"/>
      <c r="X283" s="473"/>
      <c r="AA283" s="447"/>
      <c r="AB283" s="447"/>
      <c r="AC283" s="445"/>
      <c r="AE283" s="452"/>
    </row>
    <row r="284" spans="1:31" ht="6" hidden="1" customHeight="1" outlineLevel="3">
      <c r="A284" s="980">
        <f>A285</f>
        <v>0</v>
      </c>
      <c r="B284" s="7" t="s">
        <v>54</v>
      </c>
      <c r="C284" s="321"/>
      <c r="D284" s="187"/>
      <c r="E284" s="282"/>
      <c r="F284" s="226"/>
      <c r="G284" s="222"/>
      <c r="H284" s="222"/>
      <c r="I284" s="222"/>
      <c r="J284" s="230"/>
      <c r="K284" s="57"/>
      <c r="L284" s="59"/>
      <c r="M284" s="59"/>
      <c r="N284" s="54"/>
      <c r="O284" s="92"/>
      <c r="P284" s="54"/>
      <c r="Q284" s="78"/>
      <c r="R284" s="54"/>
      <c r="S284" s="92"/>
      <c r="T284" s="54"/>
      <c r="U284" s="280"/>
      <c r="V284" s="76"/>
      <c r="W284" s="327"/>
      <c r="X284" s="161"/>
      <c r="AC284" s="445"/>
      <c r="AE284" s="452"/>
    </row>
    <row r="285" spans="1:31" ht="15.75" hidden="1" customHeight="1" outlineLevel="3">
      <c r="A285" s="980">
        <f>IF(K285=0,0,1)</f>
        <v>0</v>
      </c>
      <c r="B285" s="7" t="s">
        <v>54</v>
      </c>
      <c r="C285" s="321"/>
      <c r="D285" s="187"/>
      <c r="E285" s="282" t="str">
        <f>Onderbouwing_M29!B625</f>
        <v>V3-2-I</v>
      </c>
      <c r="F285" s="226" t="str">
        <f>Onderbouwing_M29!D625</f>
        <v xml:space="preserve">Zolder-/vlieringvloer bovenzijde isolatie + beloopbaar (regelwerk en beplating) </v>
      </c>
      <c r="G285" s="222"/>
      <c r="H285" s="222"/>
      <c r="I285" s="351"/>
      <c r="J285" s="230"/>
      <c r="K285" s="355"/>
      <c r="L285" s="54"/>
      <c r="M285" s="59" t="str">
        <f>Onderbouwing_M29!F625</f>
        <v>m²</v>
      </c>
      <c r="N285" s="54"/>
      <c r="O285" s="92">
        <f>Onderbouwing_M29!O625</f>
        <v>87.429000000000002</v>
      </c>
      <c r="P285" s="54"/>
      <c r="Q285" s="78"/>
      <c r="R285" s="54"/>
      <c r="S285" s="92">
        <f t="shared" si="31"/>
        <v>0</v>
      </c>
      <c r="T285" s="54"/>
      <c r="U285" s="280"/>
      <c r="V285" s="76"/>
      <c r="W285" s="327"/>
      <c r="X285" s="161"/>
      <c r="AA285" s="447"/>
      <c r="AC285" s="445"/>
      <c r="AE285" s="452"/>
    </row>
    <row r="286" spans="1:31" ht="6" hidden="1" customHeight="1" outlineLevel="3">
      <c r="A286" s="980">
        <f>A287</f>
        <v>0</v>
      </c>
      <c r="B286" s="7" t="s">
        <v>54</v>
      </c>
      <c r="C286" s="321"/>
      <c r="D286" s="187"/>
      <c r="E286" s="282"/>
      <c r="F286" s="480"/>
      <c r="G286" s="352"/>
      <c r="H286" s="352"/>
      <c r="I286" s="352"/>
      <c r="J286" s="488"/>
      <c r="K286" s="57"/>
      <c r="L286" s="59"/>
      <c r="M286" s="59"/>
      <c r="N286" s="54"/>
      <c r="O286" s="92"/>
      <c r="P286" s="54"/>
      <c r="Q286" s="78"/>
      <c r="R286" s="54"/>
      <c r="S286" s="92"/>
      <c r="T286" s="54"/>
      <c r="U286" s="280"/>
      <c r="V286" s="76"/>
      <c r="W286" s="327"/>
      <c r="X286" s="161"/>
      <c r="AC286" s="445"/>
      <c r="AE286" s="452"/>
    </row>
    <row r="287" spans="1:31" ht="15.75" hidden="1" customHeight="1" outlineLevel="3">
      <c r="A287" s="980">
        <f>IF(SUM(A288:A292)=0,0,1)</f>
        <v>0</v>
      </c>
      <c r="B287" s="7" t="s">
        <v>54</v>
      </c>
      <c r="C287" s="321"/>
      <c r="D287" s="187"/>
      <c r="E287" s="282" t="str">
        <f>Onderbouwing_M29!B638</f>
        <v>V3-2-X</v>
      </c>
      <c r="F287" s="963" t="str">
        <f>Onderbouwing_M29!D638</f>
        <v>Bijkomende kosten</v>
      </c>
      <c r="G287" s="219"/>
      <c r="H287" s="219"/>
      <c r="I287" s="219"/>
      <c r="J287" s="481"/>
      <c r="K287" s="92"/>
      <c r="L287" s="92"/>
      <c r="M287" s="92"/>
      <c r="N287" s="92"/>
      <c r="O287" s="92"/>
      <c r="P287" s="92"/>
      <c r="Q287" s="92"/>
      <c r="R287" s="92"/>
      <c r="S287" s="92"/>
      <c r="T287" s="54"/>
      <c r="U287" s="280"/>
      <c r="V287" s="76"/>
      <c r="W287" s="327"/>
      <c r="X287" s="161"/>
      <c r="AA287" s="447"/>
      <c r="AC287" s="445"/>
      <c r="AE287" s="452"/>
    </row>
    <row r="288" spans="1:31" ht="15.75" hidden="1" customHeight="1" outlineLevel="3">
      <c r="A288" s="980">
        <f>IF(K288=0,0,1)</f>
        <v>0</v>
      </c>
      <c r="B288" s="7" t="s">
        <v>54</v>
      </c>
      <c r="C288" s="321"/>
      <c r="D288" s="187"/>
      <c r="E288" s="282" t="str">
        <f>Onderbouwing_M29!B640</f>
        <v>V3-2-X1</v>
      </c>
      <c r="F288" s="226" t="str">
        <f>Onderbouwing_M29!D640</f>
        <v xml:space="preserve">Verwijderen plafondafwerking (gis/zachtboard e.d.eenvoudig) </v>
      </c>
      <c r="G288" s="222"/>
      <c r="H288" s="222"/>
      <c r="I288" s="222"/>
      <c r="J288" s="229"/>
      <c r="K288" s="355"/>
      <c r="L288" s="54"/>
      <c r="M288" s="59" t="str">
        <f>Onderbouwing_M29!F640</f>
        <v>m²</v>
      </c>
      <c r="N288" s="54"/>
      <c r="O288" s="92">
        <f>Onderbouwing_M29!M640</f>
        <v>11</v>
      </c>
      <c r="P288" s="54"/>
      <c r="Q288" s="78"/>
      <c r="R288" s="54"/>
      <c r="S288" s="92">
        <f t="shared" si="31"/>
        <v>0</v>
      </c>
      <c r="T288" s="54"/>
      <c r="U288" s="280"/>
      <c r="V288" s="76"/>
      <c r="W288" s="327"/>
      <c r="X288" s="161"/>
      <c r="AA288" s="447"/>
      <c r="AC288" s="445"/>
      <c r="AE288" s="452"/>
    </row>
    <row r="289" spans="1:31" ht="15.75" hidden="1" customHeight="1" outlineLevel="3">
      <c r="A289" s="980">
        <f>IF(K289=0,0,1)</f>
        <v>0</v>
      </c>
      <c r="B289" s="7" t="s">
        <v>54</v>
      </c>
      <c r="C289" s="321"/>
      <c r="D289" s="187"/>
      <c r="E289" s="282" t="str">
        <f>Onderbouwing_M29!B641</f>
        <v>V3-2-X2</v>
      </c>
      <c r="F289" s="226" t="str">
        <f>Onderbouwing_M29!D641</f>
        <v xml:space="preserve">Afwerking aanbrengen gips, zonder afwerking (eenvoudig) </v>
      </c>
      <c r="G289" s="222"/>
      <c r="H289" s="222"/>
      <c r="I289" s="222"/>
      <c r="J289" s="229"/>
      <c r="K289" s="355"/>
      <c r="L289" s="54"/>
      <c r="M289" s="59" t="str">
        <f>Onderbouwing_M29!F641</f>
        <v>m²</v>
      </c>
      <c r="N289" s="54"/>
      <c r="O289" s="92">
        <f>Onderbouwing_M29!M641</f>
        <v>28.9</v>
      </c>
      <c r="P289" s="54"/>
      <c r="Q289" s="78"/>
      <c r="R289" s="54"/>
      <c r="S289" s="92">
        <f t="shared" si="31"/>
        <v>0</v>
      </c>
      <c r="T289" s="54"/>
      <c r="U289" s="280"/>
      <c r="V289" s="76"/>
      <c r="W289" s="327"/>
      <c r="X289" s="161"/>
      <c r="AA289" s="447"/>
      <c r="AC289" s="445"/>
      <c r="AE289" s="452"/>
    </row>
    <row r="290" spans="1:31" ht="15.75" hidden="1" customHeight="1" outlineLevel="3">
      <c r="A290" s="980">
        <f>IF(K290=0,0,1)</f>
        <v>0</v>
      </c>
      <c r="B290" s="7" t="s">
        <v>54</v>
      </c>
      <c r="C290" s="321"/>
      <c r="D290" s="187"/>
      <c r="E290" s="282" t="str">
        <f>Onderbouwing_M29!B642</f>
        <v>V3-2-X3</v>
      </c>
      <c r="F290" s="226" t="str">
        <f>Onderbouwing_M29!D642</f>
        <v>Lattencontructie installeren</v>
      </c>
      <c r="G290" s="222"/>
      <c r="H290" s="222"/>
      <c r="I290" s="222"/>
      <c r="J290" s="229"/>
      <c r="K290" s="355"/>
      <c r="L290" s="54"/>
      <c r="M290" s="59" t="str">
        <f>Onderbouwing_M29!F642</f>
        <v>m²</v>
      </c>
      <c r="N290" s="54"/>
      <c r="O290" s="92">
        <f>Onderbouwing_M29!M642</f>
        <v>22.2</v>
      </c>
      <c r="P290" s="54"/>
      <c r="Q290" s="78"/>
      <c r="R290" s="54"/>
      <c r="S290" s="92">
        <f t="shared" si="31"/>
        <v>0</v>
      </c>
      <c r="T290" s="54"/>
      <c r="U290" s="280"/>
      <c r="V290" s="76"/>
      <c r="W290" s="327"/>
      <c r="X290" s="161"/>
      <c r="AA290" s="447"/>
      <c r="AC290" s="445"/>
      <c r="AE290" s="452"/>
    </row>
    <row r="291" spans="1:31" ht="15.75" hidden="1" customHeight="1" outlineLevel="3">
      <c r="A291" s="980">
        <f>IF(K291=0,0,1)</f>
        <v>0</v>
      </c>
      <c r="B291" s="7" t="s">
        <v>54</v>
      </c>
      <c r="C291" s="321"/>
      <c r="D291" s="187"/>
      <c r="E291" s="282" t="str">
        <f>Onderbouwing_M29!B643</f>
        <v>V3-2-X4</v>
      </c>
      <c r="F291" s="226" t="str">
        <f>Onderbouwing_M29!D643</f>
        <v>Uitvlakken bestaande constructie</v>
      </c>
      <c r="G291" s="222"/>
      <c r="H291" s="222"/>
      <c r="I291" s="222"/>
      <c r="J291" s="229"/>
      <c r="K291" s="355"/>
      <c r="L291" s="54"/>
      <c r="M291" s="59" t="str">
        <f>Onderbouwing_M29!F642</f>
        <v>m²</v>
      </c>
      <c r="N291" s="54"/>
      <c r="O291" s="92">
        <f>Onderbouwing_M29!M643</f>
        <v>16.97</v>
      </c>
      <c r="P291" s="54"/>
      <c r="Q291" s="78"/>
      <c r="R291" s="54"/>
      <c r="S291" s="92">
        <f t="shared" si="31"/>
        <v>0</v>
      </c>
      <c r="T291" s="54"/>
      <c r="U291" s="280"/>
      <c r="V291" s="76"/>
      <c r="W291" s="327"/>
      <c r="X291" s="161"/>
      <c r="AA291" s="447"/>
      <c r="AC291" s="445"/>
      <c r="AE291" s="452"/>
    </row>
    <row r="292" spans="1:31" ht="15.75" hidden="1" customHeight="1" outlineLevel="3">
      <c r="A292" s="980">
        <f>IF(K292=0,0,1)</f>
        <v>0</v>
      </c>
      <c r="B292" s="7" t="s">
        <v>54</v>
      </c>
      <c r="C292" s="321"/>
      <c r="D292" s="187"/>
      <c r="E292" s="282" t="str">
        <f>Onderbouwing_M29!B644</f>
        <v>V3-2-X5</v>
      </c>
      <c r="F292" s="226" t="str">
        <f>Onderbouwing_M29!D644</f>
        <v>Plinten aanbrengen mdf gegrond</v>
      </c>
      <c r="G292" s="222"/>
      <c r="H292" s="222"/>
      <c r="I292" s="222"/>
      <c r="J292" s="229"/>
      <c r="K292" s="355"/>
      <c r="L292" s="54"/>
      <c r="M292" s="59" t="str">
        <f>Onderbouwing_M29!F643</f>
        <v>m²</v>
      </c>
      <c r="N292" s="54"/>
      <c r="O292" s="92">
        <f>Onderbouwing_M29!M644</f>
        <v>7.5</v>
      </c>
      <c r="P292" s="54"/>
      <c r="Q292" s="78"/>
      <c r="R292" s="54"/>
      <c r="S292" s="92">
        <f t="shared" si="31"/>
        <v>0</v>
      </c>
      <c r="T292" s="54"/>
      <c r="U292" s="280"/>
      <c r="V292" s="76"/>
      <c r="W292" s="327"/>
      <c r="X292" s="161"/>
      <c r="AA292" s="447"/>
      <c r="AC292" s="445"/>
      <c r="AE292" s="452"/>
    </row>
    <row r="293" spans="1:31" ht="6" hidden="1" customHeight="1" outlineLevel="1">
      <c r="A293" s="980">
        <f>A294</f>
        <v>0</v>
      </c>
      <c r="B293" s="7" t="s">
        <v>54</v>
      </c>
      <c r="C293" s="321"/>
      <c r="D293" s="187"/>
      <c r="E293" s="281"/>
      <c r="F293" s="201"/>
      <c r="G293" s="132"/>
      <c r="H293" s="132"/>
      <c r="I293" s="132"/>
      <c r="J293" s="10"/>
      <c r="K293" s="48"/>
      <c r="L293" s="10"/>
      <c r="M293" s="52"/>
      <c r="N293" s="10"/>
      <c r="O293" s="53"/>
      <c r="P293" s="10"/>
      <c r="Q293" s="58"/>
      <c r="R293" s="58"/>
      <c r="S293" s="378"/>
      <c r="T293" s="10"/>
      <c r="U293" s="280"/>
      <c r="V293" s="76"/>
      <c r="W293" s="327"/>
      <c r="X293" s="161"/>
      <c r="AA293" s="462"/>
      <c r="AC293" s="445"/>
      <c r="AE293" s="452"/>
    </row>
    <row r="294" spans="1:31" ht="15.75" hidden="1" customHeight="1" outlineLevel="1">
      <c r="A294" s="980">
        <f>IF(S294=0,0,1)</f>
        <v>0</v>
      </c>
      <c r="B294" s="7" t="s">
        <v>54</v>
      </c>
      <c r="C294" s="321"/>
      <c r="D294" s="187"/>
      <c r="E294" s="294"/>
      <c r="F294" s="241"/>
      <c r="G294" s="242"/>
      <c r="H294" s="243"/>
      <c r="I294" s="243"/>
      <c r="J294" s="244"/>
      <c r="K294" s="245"/>
      <c r="L294" s="245"/>
      <c r="M294" s="246" t="str">
        <f>E260</f>
        <v>V3-2</v>
      </c>
      <c r="N294" s="245"/>
      <c r="O294" s="248" t="s">
        <v>107</v>
      </c>
      <c r="R294" s="245"/>
      <c r="S294" s="379">
        <f>ROUNDUP(SUM(S261:T293),0)</f>
        <v>0</v>
      </c>
      <c r="T294" s="258"/>
      <c r="U294" s="295"/>
      <c r="V294" s="76"/>
      <c r="W294" s="322"/>
      <c r="X294" s="161"/>
      <c r="Y294" s="989">
        <f>S294</f>
        <v>0</v>
      </c>
      <c r="Z294" s="467"/>
      <c r="AA294" s="462"/>
      <c r="AB294" s="456"/>
      <c r="AC294" s="445"/>
      <c r="AE294" s="452"/>
    </row>
    <row r="295" spans="1:31" ht="9" customHeight="1" outlineLevel="3" thickBot="1">
      <c r="A295" s="980">
        <f>A296</f>
        <v>0</v>
      </c>
      <c r="B295" s="7" t="s">
        <v>54</v>
      </c>
      <c r="C295" s="321"/>
      <c r="D295" s="187"/>
      <c r="E295" s="714"/>
      <c r="F295" s="201"/>
      <c r="G295" s="186"/>
      <c r="H295" s="186"/>
      <c r="I295" s="186"/>
      <c r="J295" s="54"/>
      <c r="K295" s="366"/>
      <c r="L295" s="54"/>
      <c r="M295" s="54"/>
      <c r="N295" s="54"/>
      <c r="O295" s="54"/>
      <c r="P295" s="54"/>
      <c r="Q295" s="54"/>
      <c r="R295" s="54"/>
      <c r="S295" s="377"/>
      <c r="T295" s="54"/>
      <c r="U295" s="293"/>
      <c r="V295" s="76"/>
      <c r="W295" s="327"/>
      <c r="X295" s="161"/>
      <c r="AA295" s="447"/>
      <c r="AC295" s="445"/>
      <c r="AE295" s="452"/>
    </row>
    <row r="296" spans="1:31" ht="15.75" customHeight="1" outlineLevel="1" thickBot="1">
      <c r="A296" s="980">
        <f>IF(S296=0,0,1)</f>
        <v>0</v>
      </c>
      <c r="B296" s="7" t="s">
        <v>54</v>
      </c>
      <c r="C296" s="321"/>
      <c r="D296" s="187"/>
      <c r="E296" s="747"/>
      <c r="F296" s="748" t="str">
        <f>F223</f>
        <v>Level 3 - VLOER</v>
      </c>
      <c r="G296" s="749"/>
      <c r="H296" s="749"/>
      <c r="I296" s="749"/>
      <c r="J296" s="750"/>
      <c r="K296" s="751"/>
      <c r="L296" s="750"/>
      <c r="M296" s="289" t="str">
        <f>E223</f>
        <v>V3</v>
      </c>
      <c r="N296" s="290"/>
      <c r="O296" s="291" t="s">
        <v>129</v>
      </c>
      <c r="P296" s="752"/>
      <c r="Q296" s="753"/>
      <c r="R296" s="750"/>
      <c r="S296" s="742">
        <f>S258+S294</f>
        <v>0</v>
      </c>
      <c r="T296" s="750"/>
      <c r="U296" s="754"/>
      <c r="V296" s="76"/>
      <c r="W296" s="322"/>
      <c r="X296" s="161"/>
      <c r="Y296" s="989">
        <f>SUM(Y258:Y294)</f>
        <v>0</v>
      </c>
      <c r="Z296" s="467"/>
      <c r="AA296" s="462"/>
      <c r="AB296" s="456"/>
      <c r="AC296" s="445"/>
      <c r="AE296" s="452"/>
    </row>
    <row r="297" spans="1:31" ht="10.25" customHeight="1" outlineLevel="1" thickTop="1">
      <c r="A297" s="980">
        <v>1</v>
      </c>
      <c r="B297" s="7" t="s">
        <v>54</v>
      </c>
      <c r="C297" s="321"/>
      <c r="D297" s="187"/>
      <c r="E297" s="115"/>
      <c r="F297" s="76"/>
      <c r="G297" s="76"/>
      <c r="H297" s="76"/>
      <c r="I297" s="76"/>
      <c r="J297" s="76"/>
      <c r="K297" s="359"/>
      <c r="L297" s="76"/>
      <c r="M297" s="76"/>
      <c r="N297" s="76"/>
      <c r="O297" s="233"/>
      <c r="P297" s="76"/>
      <c r="Q297" s="76"/>
      <c r="R297" s="76"/>
      <c r="S297" s="76"/>
      <c r="T297" s="76"/>
      <c r="U297" s="76"/>
      <c r="V297" s="76"/>
      <c r="W297" s="322"/>
      <c r="X297" s="161"/>
      <c r="AA297" s="447"/>
      <c r="AC297" s="445"/>
      <c r="AE297" s="452"/>
    </row>
    <row r="298" spans="1:31" s="15" customFormat="1" ht="12" customHeight="1">
      <c r="A298" s="980">
        <v>1</v>
      </c>
      <c r="B298" s="7" t="s">
        <v>54</v>
      </c>
      <c r="C298" s="321"/>
      <c r="D298" s="434"/>
      <c r="E298" s="435"/>
      <c r="F298" s="435"/>
      <c r="G298" s="435"/>
      <c r="H298" s="435"/>
      <c r="I298" s="435"/>
      <c r="J298" s="435"/>
      <c r="K298" s="436"/>
      <c r="L298" s="1059"/>
      <c r="M298" s="1059"/>
      <c r="N298" s="437"/>
      <c r="O298" s="437"/>
      <c r="P298" s="437"/>
      <c r="Q298" s="437"/>
      <c r="R298" s="437"/>
      <c r="S298" s="162"/>
      <c r="T298" s="437"/>
      <c r="U298" s="163"/>
      <c r="V298" s="163"/>
      <c r="W298" s="327"/>
      <c r="X298" s="161"/>
      <c r="Y298" s="984"/>
      <c r="Z298" s="447"/>
      <c r="AA298" s="447"/>
      <c r="AB298" s="456"/>
      <c r="AC298" s="445"/>
      <c r="AD298" s="445"/>
      <c r="AE298" s="452"/>
    </row>
    <row r="299" spans="1:31" ht="9" customHeight="1" outlineLevel="3" thickBot="1">
      <c r="A299" s="980">
        <v>1</v>
      </c>
      <c r="B299" s="7" t="s">
        <v>54</v>
      </c>
      <c r="C299" s="321"/>
      <c r="D299" s="187"/>
      <c r="E299" s="187"/>
      <c r="F299" s="187"/>
      <c r="G299" s="187"/>
      <c r="H299" s="187"/>
      <c r="I299" s="187"/>
      <c r="J299" s="187"/>
      <c r="K299" s="36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  <c r="V299" s="187"/>
      <c r="W299" s="327"/>
      <c r="X299" s="161"/>
      <c r="AA299" s="447"/>
      <c r="AC299" s="445"/>
      <c r="AE299" s="452"/>
    </row>
    <row r="300" spans="1:31" ht="15.75" customHeight="1" outlineLevel="3" thickTop="1" thickBot="1">
      <c r="A300" s="980">
        <v>1</v>
      </c>
      <c r="B300" s="7" t="s">
        <v>54</v>
      </c>
      <c r="C300" s="321"/>
      <c r="D300" s="187"/>
      <c r="E300" s="708" t="s">
        <v>137</v>
      </c>
      <c r="F300" s="709" t="s">
        <v>138</v>
      </c>
      <c r="G300" s="715"/>
      <c r="H300" s="716"/>
      <c r="I300" s="716"/>
      <c r="J300" s="717"/>
      <c r="K300" s="744"/>
      <c r="L300" s="745"/>
      <c r="M300" s="710"/>
      <c r="N300" s="710"/>
      <c r="O300" s="710"/>
      <c r="P300" s="710"/>
      <c r="Q300" s="710"/>
      <c r="R300" s="710"/>
      <c r="S300" s="710"/>
      <c r="T300" s="710"/>
      <c r="U300" s="712"/>
      <c r="V300" s="76"/>
      <c r="W300" s="327"/>
      <c r="X300" s="161"/>
      <c r="AA300" s="447"/>
      <c r="AC300" s="445"/>
      <c r="AE300" s="452"/>
    </row>
    <row r="301" spans="1:31" ht="6" customHeight="1" outlineLevel="3" thickTop="1">
      <c r="A301" s="980">
        <f>A410</f>
        <v>0</v>
      </c>
      <c r="B301" s="7" t="s">
        <v>54</v>
      </c>
      <c r="C301" s="321"/>
      <c r="D301" s="187"/>
      <c r="E301" s="279"/>
      <c r="F301" s="201"/>
      <c r="G301" s="201"/>
      <c r="H301" s="150"/>
      <c r="I301" s="150"/>
      <c r="J301" s="54"/>
      <c r="K301" s="366"/>
      <c r="L301" s="54"/>
      <c r="M301" s="54"/>
      <c r="N301" s="54"/>
      <c r="O301" s="54"/>
      <c r="P301" s="54"/>
      <c r="Q301" s="54"/>
      <c r="R301" s="54"/>
      <c r="S301" s="5"/>
      <c r="U301" s="280"/>
      <c r="V301" s="76"/>
      <c r="W301" s="327"/>
      <c r="X301" s="161"/>
      <c r="AA301" s="447"/>
      <c r="AC301" s="445"/>
      <c r="AE301" s="452"/>
    </row>
    <row r="302" spans="1:31" ht="15.75" customHeight="1">
      <c r="A302" s="980">
        <f>A410</f>
        <v>0</v>
      </c>
      <c r="B302" s="7" t="s">
        <v>54</v>
      </c>
      <c r="C302" s="321"/>
      <c r="D302" s="187"/>
      <c r="E302" s="279"/>
      <c r="F302" s="390" t="s">
        <v>1489</v>
      </c>
      <c r="G302" s="219"/>
      <c r="H302" s="219"/>
      <c r="I302" s="219"/>
      <c r="J302" s="150"/>
      <c r="K302" s="151"/>
      <c r="L302" s="9"/>
      <c r="M302" s="152"/>
      <c r="N302" s="9"/>
      <c r="O302" s="153"/>
      <c r="P302" s="9"/>
      <c r="Q302" s="154"/>
      <c r="R302" s="9"/>
      <c r="S302" s="153"/>
      <c r="T302" s="9"/>
      <c r="U302" s="280"/>
      <c r="V302" s="76"/>
      <c r="W302" s="322"/>
      <c r="X302" s="161"/>
      <c r="AA302" s="447"/>
      <c r="AB302" s="445"/>
      <c r="AC302" s="445"/>
      <c r="AE302" s="452"/>
    </row>
    <row r="303" spans="1:31" ht="15.75" customHeight="1" outlineLevel="1">
      <c r="A303" s="980">
        <f>A302</f>
        <v>0</v>
      </c>
      <c r="B303" s="7" t="s">
        <v>54</v>
      </c>
      <c r="C303" s="321"/>
      <c r="D303" s="187"/>
      <c r="E303" s="279"/>
      <c r="F303" s="225" t="s">
        <v>1474</v>
      </c>
      <c r="G303" s="222"/>
      <c r="H303" s="222"/>
      <c r="I303" s="222"/>
      <c r="J303" s="12"/>
      <c r="K303" s="438"/>
      <c r="L303" s="12"/>
      <c r="M303" s="12"/>
      <c r="N303" s="12"/>
      <c r="O303" s="12"/>
      <c r="P303" s="12"/>
      <c r="Q303" s="12"/>
      <c r="R303" s="12"/>
      <c r="S303" s="12"/>
      <c r="T303" s="56"/>
      <c r="U303" s="280"/>
      <c r="V303" s="76"/>
      <c r="W303" s="327"/>
      <c r="X303" s="161"/>
      <c r="AA303" s="992" t="s">
        <v>1523</v>
      </c>
      <c r="AC303" s="445"/>
      <c r="AE303" s="461"/>
    </row>
    <row r="304" spans="1:31" ht="6" customHeight="1" outlineLevel="1">
      <c r="A304" s="980">
        <f>A305</f>
        <v>0</v>
      </c>
      <c r="C304" s="321"/>
      <c r="D304" s="187"/>
      <c r="E304" s="279"/>
      <c r="F304" s="201"/>
      <c r="G304" s="352"/>
      <c r="H304" s="186"/>
      <c r="I304" s="186"/>
      <c r="J304" s="12"/>
      <c r="K304" s="6"/>
      <c r="L304" s="12"/>
      <c r="M304" s="12"/>
      <c r="N304" s="12"/>
      <c r="O304" s="12"/>
      <c r="P304" s="12"/>
      <c r="Q304" s="12"/>
      <c r="R304" s="12"/>
      <c r="S304" s="12"/>
      <c r="T304" s="12"/>
      <c r="U304" s="280"/>
      <c r="V304" s="76"/>
      <c r="W304" s="327"/>
      <c r="X304" s="161"/>
      <c r="AA304" s="992"/>
      <c r="AC304" s="445"/>
      <c r="AE304" s="452"/>
    </row>
    <row r="305" spans="1:31" ht="15.75" customHeight="1" outlineLevel="3">
      <c r="A305" s="980">
        <f>A357</f>
        <v>0</v>
      </c>
      <c r="B305" s="7" t="s">
        <v>54</v>
      </c>
      <c r="C305" s="321"/>
      <c r="D305" s="187"/>
      <c r="E305" s="282" t="s">
        <v>139</v>
      </c>
      <c r="F305" s="236" t="s">
        <v>140</v>
      </c>
      <c r="G305" s="353"/>
      <c r="H305" s="236"/>
      <c r="I305" s="236"/>
      <c r="J305" s="236"/>
      <c r="K305" s="363" t="s">
        <v>72</v>
      </c>
      <c r="L305" s="237"/>
      <c r="M305" s="237" t="s">
        <v>1440</v>
      </c>
      <c r="N305" s="237"/>
      <c r="O305" s="237" t="s">
        <v>73</v>
      </c>
      <c r="P305" s="237"/>
      <c r="Q305" s="237"/>
      <c r="R305" s="237"/>
      <c r="S305" s="237" t="s">
        <v>74</v>
      </c>
      <c r="T305" s="164"/>
      <c r="U305" s="280"/>
      <c r="V305" s="76"/>
      <c r="W305" s="327"/>
      <c r="X305" s="161"/>
      <c r="AA305" s="992" t="s">
        <v>1718</v>
      </c>
      <c r="AC305" s="445"/>
      <c r="AE305" s="452"/>
    </row>
    <row r="306" spans="1:31" ht="6" customHeight="1">
      <c r="A306" s="980">
        <f>IF(SUM(A307:A309)=0,0,1)</f>
        <v>0</v>
      </c>
      <c r="B306" s="7" t="s">
        <v>54</v>
      </c>
      <c r="C306" s="321"/>
      <c r="D306" s="187"/>
      <c r="E306" s="279"/>
      <c r="F306" s="201"/>
      <c r="G306" s="150"/>
      <c r="H306" s="150"/>
      <c r="I306" s="150"/>
      <c r="J306" s="150"/>
      <c r="K306" s="151"/>
      <c r="L306" s="9"/>
      <c r="M306" s="152"/>
      <c r="N306" s="9"/>
      <c r="O306" s="153"/>
      <c r="P306" s="9"/>
      <c r="Q306" s="154"/>
      <c r="R306" s="9"/>
      <c r="S306" s="153"/>
      <c r="T306" s="9"/>
      <c r="U306" s="280"/>
      <c r="V306" s="76"/>
      <c r="W306" s="322"/>
      <c r="X306" s="161"/>
      <c r="AA306" s="992"/>
      <c r="AC306" s="445"/>
      <c r="AE306" s="452"/>
    </row>
    <row r="307" spans="1:31" ht="15.75" customHeight="1" outlineLevel="3">
      <c r="A307" s="980">
        <f>IF(K307=0,0,1)</f>
        <v>0</v>
      </c>
      <c r="B307" s="7" t="s">
        <v>54</v>
      </c>
      <c r="C307" s="321"/>
      <c r="D307" s="187"/>
      <c r="E307" s="282" t="str">
        <f>Onderbouwing_M29!B652</f>
        <v>V4-1-A1</v>
      </c>
      <c r="F307" s="225" t="str">
        <f>Onderbouwing_M29!D652</f>
        <v>Dakisolatie -gespoten isolatieschuim dik 115mm Rc=3,5 &lt; 45 m²</v>
      </c>
      <c r="G307" s="219"/>
      <c r="H307" s="219"/>
      <c r="I307" s="484"/>
      <c r="J307" s="481"/>
      <c r="K307" s="355"/>
      <c r="L307" s="54"/>
      <c r="M307" s="59" t="str">
        <f>Onderbouwing_M29!F652</f>
        <v>m²</v>
      </c>
      <c r="N307" s="54"/>
      <c r="O307" s="92">
        <f>Onderbouwing_M29!O652</f>
        <v>124.1</v>
      </c>
      <c r="P307" s="54"/>
      <c r="Q307" s="78"/>
      <c r="R307" s="54"/>
      <c r="S307" s="92">
        <f>O307*K307</f>
        <v>0</v>
      </c>
      <c r="T307" s="54"/>
      <c r="U307" s="280"/>
      <c r="V307" s="76"/>
      <c r="W307" s="327"/>
      <c r="X307" s="161"/>
      <c r="AA307" s="992" t="s">
        <v>1717</v>
      </c>
      <c r="AC307" s="445"/>
      <c r="AE307" s="452"/>
    </row>
    <row r="308" spans="1:31" ht="15.75" customHeight="1" outlineLevel="3">
      <c r="A308" s="980">
        <f t="shared" ref="A308:A332" si="33">IF(K308=0,0,1)</f>
        <v>0</v>
      </c>
      <c r="B308" s="7" t="s">
        <v>54</v>
      </c>
      <c r="C308" s="321"/>
      <c r="D308" s="187"/>
      <c r="E308" s="282" t="str">
        <f>Onderbouwing_M29!B662</f>
        <v>V4-1-A2</v>
      </c>
      <c r="F308" s="226" t="str">
        <f>Onderbouwing_M29!D662</f>
        <v>Dakisolatie -gespoten isolatieschuim dik 115mm Rc=3,5 45- 120 m²</v>
      </c>
      <c r="G308" s="222"/>
      <c r="H308" s="222"/>
      <c r="I308" s="351"/>
      <c r="J308" s="229"/>
      <c r="K308" s="355"/>
      <c r="L308" s="54"/>
      <c r="M308" s="59" t="str">
        <f>Onderbouwing_M29!F662</f>
        <v>m²</v>
      </c>
      <c r="N308" s="54"/>
      <c r="O308" s="92">
        <f>Onderbouwing_M29!O662</f>
        <v>114.1</v>
      </c>
      <c r="P308" s="54"/>
      <c r="Q308" s="78"/>
      <c r="R308" s="54"/>
      <c r="S308" s="92">
        <f t="shared" ref="S308:S354" si="34">O308*K308</f>
        <v>0</v>
      </c>
      <c r="T308" s="54"/>
      <c r="U308" s="280"/>
      <c r="V308" s="76"/>
      <c r="W308" s="327"/>
      <c r="X308" s="161"/>
      <c r="AA308" s="447"/>
      <c r="AC308" s="445"/>
      <c r="AE308" s="452"/>
    </row>
    <row r="309" spans="1:31" ht="15.75" customHeight="1" outlineLevel="3">
      <c r="A309" s="980">
        <f t="shared" si="33"/>
        <v>0</v>
      </c>
      <c r="B309" s="7" t="s">
        <v>54</v>
      </c>
      <c r="C309" s="321"/>
      <c r="D309" s="187"/>
      <c r="E309" s="282" t="str">
        <f>Onderbouwing_M29!B672</f>
        <v>V4-1-A3</v>
      </c>
      <c r="F309" s="226" t="str">
        <f>Onderbouwing_M29!D672</f>
        <v>Dakisolatie -gespoten isolatieschuim dik 115mm Rc=3,5 &gt; 120 m²</v>
      </c>
      <c r="G309" s="222"/>
      <c r="H309" s="222"/>
      <c r="I309" s="351"/>
      <c r="J309" s="229"/>
      <c r="K309" s="355"/>
      <c r="L309" s="54"/>
      <c r="M309" s="59" t="str">
        <f>Onderbouwing_M29!F672</f>
        <v>m²</v>
      </c>
      <c r="N309" s="54"/>
      <c r="O309" s="92">
        <f>Onderbouwing_M29!O672</f>
        <v>104.1</v>
      </c>
      <c r="P309" s="54"/>
      <c r="Q309" s="78"/>
      <c r="R309" s="54"/>
      <c r="S309" s="92">
        <f t="shared" si="34"/>
        <v>0</v>
      </c>
      <c r="T309" s="54"/>
      <c r="U309" s="280"/>
      <c r="V309" s="76"/>
      <c r="W309" s="327"/>
      <c r="X309" s="161"/>
      <c r="AA309" s="447"/>
      <c r="AC309" s="445"/>
      <c r="AE309" s="452"/>
    </row>
    <row r="310" spans="1:31" ht="15.75" customHeight="1" outlineLevel="3">
      <c r="A310" s="980">
        <f t="shared" ref="A310" si="35">IF(K310=0,0,1)</f>
        <v>0</v>
      </c>
      <c r="B310" s="7" t="s">
        <v>54</v>
      </c>
      <c r="C310" s="321"/>
      <c r="D310" s="187"/>
      <c r="E310" s="282" t="str">
        <f>Onderbouwing_M29!B682</f>
        <v>V4-1-A4</v>
      </c>
      <c r="F310" s="226" t="str">
        <f>Onderbouwing_M29!D682</f>
        <v xml:space="preserve">╚ Meerprijs isolatieschuim per mm </v>
      </c>
      <c r="G310" s="222"/>
      <c r="H310" s="222"/>
      <c r="I310" s="968">
        <v>0</v>
      </c>
      <c r="J310" s="229" t="s">
        <v>106</v>
      </c>
      <c r="K310" s="355"/>
      <c r="L310" s="54"/>
      <c r="M310" s="59" t="str">
        <f>Onderbouwing_M29!F682</f>
        <v>m²</v>
      </c>
      <c r="N310" s="54"/>
      <c r="O310" s="92">
        <f>Onderbouwing_M29!O682*Maatregel_29_kosten!I310</f>
        <v>0</v>
      </c>
      <c r="P310" s="54"/>
      <c r="Q310" s="78"/>
      <c r="R310" s="54"/>
      <c r="S310" s="92">
        <f t="shared" si="34"/>
        <v>0</v>
      </c>
      <c r="T310" s="54"/>
      <c r="U310" s="965"/>
      <c r="V310" s="76"/>
      <c r="W310" s="327"/>
      <c r="X310" s="161"/>
      <c r="AA310" s="447"/>
      <c r="AC310" s="445"/>
      <c r="AE310" s="452"/>
    </row>
    <row r="311" spans="1:31" ht="6" customHeight="1" outlineLevel="3">
      <c r="A311" s="980">
        <f>IF(SUM(A312:A314)=0,0,1)</f>
        <v>0</v>
      </c>
      <c r="C311" s="321"/>
      <c r="D311" s="187"/>
      <c r="E311" s="282"/>
      <c r="F311" s="226"/>
      <c r="G311" s="222"/>
      <c r="H311" s="222"/>
      <c r="I311" s="351"/>
      <c r="J311" s="229"/>
      <c r="K311" s="366"/>
      <c r="L311" s="54"/>
      <c r="M311" s="59"/>
      <c r="N311" s="54"/>
      <c r="O311" s="92"/>
      <c r="P311" s="54"/>
      <c r="Q311" s="78"/>
      <c r="R311" s="54"/>
      <c r="S311" s="92"/>
      <c r="T311" s="54"/>
      <c r="U311" s="280"/>
      <c r="V311" s="76"/>
      <c r="W311" s="327"/>
      <c r="X311" s="161"/>
      <c r="AA311" s="447"/>
      <c r="AC311" s="445"/>
      <c r="AE311" s="452"/>
    </row>
    <row r="312" spans="1:31" ht="15.75" customHeight="1" outlineLevel="3">
      <c r="A312" s="980">
        <f t="shared" si="33"/>
        <v>0</v>
      </c>
      <c r="B312" s="7" t="s">
        <v>54</v>
      </c>
      <c r="C312" s="321"/>
      <c r="D312" s="187"/>
      <c r="E312" s="282" t="str">
        <f>Onderbouwing_M29!B688</f>
        <v>V4-1-B1</v>
      </c>
      <c r="F312" s="226" t="str">
        <f>Onderbouwing_M29!D688</f>
        <v>Dakisolatie -glaswol deken dik 130mm Rc=3,5 &lt; 45 m²</v>
      </c>
      <c r="G312" s="222"/>
      <c r="H312" s="222"/>
      <c r="I312" s="351"/>
      <c r="J312" s="229"/>
      <c r="K312" s="355"/>
      <c r="L312" s="54"/>
      <c r="M312" s="59" t="str">
        <f>Onderbouwing_M29!F688</f>
        <v>m²</v>
      </c>
      <c r="N312" s="54"/>
      <c r="O312" s="92">
        <f>Onderbouwing_M29!O688</f>
        <v>121.1</v>
      </c>
      <c r="P312" s="54"/>
      <c r="Q312" s="78"/>
      <c r="R312" s="54"/>
      <c r="S312" s="92">
        <f t="shared" si="34"/>
        <v>0</v>
      </c>
      <c r="T312" s="54"/>
      <c r="U312" s="280"/>
      <c r="V312" s="76"/>
      <c r="W312" s="327"/>
      <c r="X312" s="161"/>
      <c r="AA312" s="447"/>
      <c r="AC312" s="445"/>
      <c r="AE312" s="452"/>
    </row>
    <row r="313" spans="1:31" ht="15.75" customHeight="1" outlineLevel="3">
      <c r="A313" s="980">
        <f t="shared" si="33"/>
        <v>0</v>
      </c>
      <c r="B313" s="7" t="s">
        <v>54</v>
      </c>
      <c r="C313" s="321"/>
      <c r="D313" s="187"/>
      <c r="E313" s="282" t="str">
        <f>Onderbouwing_M29!B697</f>
        <v>V4-1-B2</v>
      </c>
      <c r="F313" s="226" t="str">
        <f>Onderbouwing_M29!D697</f>
        <v>Dakisolatie -glaswol deken dik 130mm  Rc=3,5 45- 120 m²</v>
      </c>
      <c r="G313" s="222"/>
      <c r="H313" s="222"/>
      <c r="I313" s="351"/>
      <c r="J313" s="229"/>
      <c r="K313" s="355"/>
      <c r="L313" s="54"/>
      <c r="M313" s="59" t="str">
        <f>Onderbouwing_M29!F697</f>
        <v>m²</v>
      </c>
      <c r="N313" s="54"/>
      <c r="O313" s="92">
        <f>Onderbouwing_M29!O697</f>
        <v>111.1</v>
      </c>
      <c r="P313" s="54"/>
      <c r="Q313" s="78"/>
      <c r="R313" s="54"/>
      <c r="S313" s="92">
        <f t="shared" si="34"/>
        <v>0</v>
      </c>
      <c r="T313" s="54"/>
      <c r="U313" s="280"/>
      <c r="V313" s="76"/>
      <c r="W313" s="327"/>
      <c r="X313" s="161"/>
      <c r="AA313" s="447"/>
      <c r="AC313" s="445"/>
      <c r="AE313" s="452"/>
    </row>
    <row r="314" spans="1:31" ht="15.75" customHeight="1" outlineLevel="3">
      <c r="A314" s="980">
        <f t="shared" si="33"/>
        <v>0</v>
      </c>
      <c r="B314" s="7" t="s">
        <v>54</v>
      </c>
      <c r="C314" s="321"/>
      <c r="D314" s="187"/>
      <c r="E314" s="282" t="str">
        <f>Onderbouwing_M29!B706</f>
        <v>V4-1-B3</v>
      </c>
      <c r="F314" s="226" t="str">
        <f>Onderbouwing_M29!D706</f>
        <v>Dakisolatie -glaswol deken dik 130mm  Rc=3,5 &gt; 120 m²</v>
      </c>
      <c r="G314" s="222"/>
      <c r="H314" s="222"/>
      <c r="I314" s="351"/>
      <c r="J314" s="229"/>
      <c r="K314" s="355"/>
      <c r="L314" s="54"/>
      <c r="M314" s="59" t="str">
        <f>Onderbouwing_M29!F706</f>
        <v>m²</v>
      </c>
      <c r="N314" s="54"/>
      <c r="O314" s="92">
        <f>Onderbouwing_M29!O706</f>
        <v>101.1</v>
      </c>
      <c r="P314" s="54"/>
      <c r="Q314" s="78"/>
      <c r="R314" s="54"/>
      <c r="S314" s="92">
        <f t="shared" si="34"/>
        <v>0</v>
      </c>
      <c r="T314" s="54"/>
      <c r="U314" s="280"/>
      <c r="V314" s="76"/>
      <c r="W314" s="327"/>
      <c r="X314" s="161"/>
      <c r="AA314" s="447"/>
      <c r="AC314" s="445"/>
      <c r="AE314" s="452"/>
    </row>
    <row r="315" spans="1:31" ht="15.75" customHeight="1" outlineLevel="3">
      <c r="A315" s="980">
        <f t="shared" ref="A315" si="36">IF(K315=0,0,1)</f>
        <v>0</v>
      </c>
      <c r="B315" s="7" t="s">
        <v>54</v>
      </c>
      <c r="C315" s="321"/>
      <c r="D315" s="187"/>
      <c r="E315" s="282" t="str">
        <f>Onderbouwing_M29!B714</f>
        <v>V4-1-B4</v>
      </c>
      <c r="F315" s="226" t="str">
        <f>Onderbouwing_M29!D714</f>
        <v>╚ Meerprijs glaswol deken dik 170mm Rc=4,5</v>
      </c>
      <c r="G315" s="222"/>
      <c r="H315" s="222"/>
      <c r="J315" s="229"/>
      <c r="K315" s="355"/>
      <c r="L315" s="54"/>
      <c r="M315" s="59" t="str">
        <f>Onderbouwing_M29!F714</f>
        <v>m²</v>
      </c>
      <c r="N315" s="54"/>
      <c r="O315" s="92">
        <f>Onderbouwing_M29!O714</f>
        <v>5.2</v>
      </c>
      <c r="P315" s="54"/>
      <c r="Q315" s="78"/>
      <c r="R315" s="54"/>
      <c r="S315" s="92">
        <f t="shared" si="34"/>
        <v>0</v>
      </c>
      <c r="T315" s="54"/>
      <c r="U315" s="280"/>
      <c r="V315" s="76"/>
      <c r="W315" s="327"/>
      <c r="X315" s="161"/>
      <c r="AA315" s="447"/>
      <c r="AC315" s="445"/>
      <c r="AE315" s="452"/>
    </row>
    <row r="316" spans="1:31" ht="6" customHeight="1" outlineLevel="3">
      <c r="A316" s="980">
        <f>IF(SUM(A317:A319)=0,0,1)</f>
        <v>0</v>
      </c>
      <c r="C316" s="321"/>
      <c r="D316" s="187"/>
      <c r="E316" s="282"/>
      <c r="F316" s="226"/>
      <c r="G316" s="222"/>
      <c r="H316" s="222"/>
      <c r="I316" s="351"/>
      <c r="J316" s="229"/>
      <c r="K316" s="366"/>
      <c r="L316" s="54"/>
      <c r="M316" s="59"/>
      <c r="N316" s="54"/>
      <c r="O316" s="92"/>
      <c r="P316" s="54"/>
      <c r="Q316" s="78"/>
      <c r="R316" s="54"/>
      <c r="S316" s="92"/>
      <c r="T316" s="54"/>
      <c r="U316" s="280"/>
      <c r="V316" s="76"/>
      <c r="W316" s="327"/>
      <c r="X316" s="161"/>
      <c r="AA316" s="447"/>
      <c r="AC316" s="445"/>
      <c r="AE316" s="452"/>
    </row>
    <row r="317" spans="1:31" ht="15.75" customHeight="1" outlineLevel="3">
      <c r="A317" s="980">
        <f t="shared" si="33"/>
        <v>0</v>
      </c>
      <c r="B317" s="7" t="s">
        <v>54</v>
      </c>
      <c r="C317" s="321"/>
      <c r="D317" s="187"/>
      <c r="E317" s="282" t="str">
        <f>Onderbouwing_M29!B719</f>
        <v>V4-1-C1</v>
      </c>
      <c r="F317" s="226" t="str">
        <f>Onderbouwing_M29!D719</f>
        <v>Dakisolatie -glaswol ingeblazen dik 130mm Rc=3,5 &lt; 45 m²</v>
      </c>
      <c r="G317" s="222"/>
      <c r="H317" s="222"/>
      <c r="I317" s="351"/>
      <c r="J317" s="229"/>
      <c r="K317" s="355"/>
      <c r="L317" s="54"/>
      <c r="M317" s="59" t="str">
        <f>Onderbouwing_M29!F719</f>
        <v>m²</v>
      </c>
      <c r="N317" s="54"/>
      <c r="O317" s="92">
        <f>Onderbouwing_M29!O719</f>
        <v>65</v>
      </c>
      <c r="P317" s="54"/>
      <c r="Q317" s="78"/>
      <c r="R317" s="54"/>
      <c r="S317" s="92">
        <f t="shared" si="34"/>
        <v>0</v>
      </c>
      <c r="T317" s="54"/>
      <c r="U317" s="280"/>
      <c r="V317" s="76"/>
      <c r="W317" s="327"/>
      <c r="X317" s="161"/>
      <c r="AA317" s="447"/>
      <c r="AC317" s="445"/>
      <c r="AE317" s="452"/>
    </row>
    <row r="318" spans="1:31" ht="15.75" customHeight="1" outlineLevel="3">
      <c r="A318" s="980">
        <f t="shared" si="33"/>
        <v>0</v>
      </c>
      <c r="B318" s="7" t="s">
        <v>54</v>
      </c>
      <c r="C318" s="321"/>
      <c r="D318" s="187"/>
      <c r="E318" s="282" t="str">
        <f>Onderbouwing_M29!B724</f>
        <v>V4-1-C2</v>
      </c>
      <c r="F318" s="226" t="str">
        <f>Onderbouwing_M29!D724</f>
        <v>Dakisolatie -glaswol ingeblazen dik 130mm  Rc=3,5 45- 120 m²</v>
      </c>
      <c r="G318" s="222"/>
      <c r="H318" s="222"/>
      <c r="I318" s="351"/>
      <c r="J318" s="229"/>
      <c r="K318" s="355"/>
      <c r="L318" s="54"/>
      <c r="M318" s="59" t="str">
        <f>Onderbouwing_M29!F724</f>
        <v>m²</v>
      </c>
      <c r="N318" s="54"/>
      <c r="O318" s="92">
        <f>Onderbouwing_M29!O724</f>
        <v>55</v>
      </c>
      <c r="P318" s="54"/>
      <c r="Q318" s="78"/>
      <c r="R318" s="54"/>
      <c r="S318" s="92">
        <f t="shared" si="34"/>
        <v>0</v>
      </c>
      <c r="T318" s="54"/>
      <c r="U318" s="280"/>
      <c r="V318" s="76"/>
      <c r="W318" s="327"/>
      <c r="X318" s="161"/>
      <c r="AA318" s="447"/>
      <c r="AC318" s="445"/>
      <c r="AE318" s="452"/>
    </row>
    <row r="319" spans="1:31" ht="15.75" customHeight="1" outlineLevel="3">
      <c r="A319" s="980">
        <f t="shared" si="33"/>
        <v>0</v>
      </c>
      <c r="B319" s="7" t="s">
        <v>54</v>
      </c>
      <c r="C319" s="321"/>
      <c r="D319" s="187"/>
      <c r="E319" s="282" t="str">
        <f>Onderbouwing_M29!B734</f>
        <v>V4-1-C4</v>
      </c>
      <c r="F319" s="226" t="str">
        <f>Onderbouwing_M29!D729</f>
        <v>Dakisolatie -glaswol ingeblazen dik 130mm Rc=3,5 &gt; 120 m²</v>
      </c>
      <c r="G319" s="222"/>
      <c r="H319" s="222"/>
      <c r="I319" s="351"/>
      <c r="J319" s="229"/>
      <c r="K319" s="355"/>
      <c r="L319" s="54"/>
      <c r="M319" s="59" t="str">
        <f>Onderbouwing_M29!F729</f>
        <v>m²</v>
      </c>
      <c r="N319" s="54"/>
      <c r="O319" s="92">
        <f>Onderbouwing_M29!O729</f>
        <v>45</v>
      </c>
      <c r="P319" s="54"/>
      <c r="Q319" s="78"/>
      <c r="R319" s="54"/>
      <c r="S319" s="92">
        <f t="shared" si="34"/>
        <v>0</v>
      </c>
      <c r="T319" s="54"/>
      <c r="U319" s="280"/>
      <c r="V319" s="76"/>
      <c r="W319" s="327"/>
      <c r="X319" s="161"/>
      <c r="AA319" s="447"/>
      <c r="AC319" s="445"/>
      <c r="AE319" s="452"/>
    </row>
    <row r="320" spans="1:31" ht="15.75" customHeight="1" outlineLevel="3">
      <c r="A320" s="980">
        <f t="shared" ref="A320" si="37">IF(K320=0,0,1)</f>
        <v>0</v>
      </c>
      <c r="B320" s="7" t="s">
        <v>54</v>
      </c>
      <c r="C320" s="321"/>
      <c r="D320" s="187"/>
      <c r="E320" s="282" t="str">
        <f>Onderbouwing_M29!B734</f>
        <v>V4-1-C4</v>
      </c>
      <c r="F320" s="226" t="str">
        <f>Onderbouwing_M29!D734</f>
        <v xml:space="preserve">╚ Meerprijs glaswol ingeblazen per mm </v>
      </c>
      <c r="G320" s="222"/>
      <c r="H320" s="222"/>
      <c r="I320" s="968">
        <v>0</v>
      </c>
      <c r="J320" s="229" t="s">
        <v>106</v>
      </c>
      <c r="K320" s="355"/>
      <c r="L320" s="54"/>
      <c r="M320" s="59" t="str">
        <f>Onderbouwing_M29!F734</f>
        <v>m²</v>
      </c>
      <c r="N320" s="54"/>
      <c r="O320" s="92">
        <f>Onderbouwing_M29!O734*I320</f>
        <v>0</v>
      </c>
      <c r="P320" s="54"/>
      <c r="Q320" s="78"/>
      <c r="R320" s="54"/>
      <c r="S320" s="92">
        <f t="shared" si="34"/>
        <v>0</v>
      </c>
      <c r="T320" s="54"/>
      <c r="U320" s="280"/>
      <c r="V320" s="76"/>
      <c r="W320" s="327"/>
      <c r="X320" s="161"/>
      <c r="AA320" s="447"/>
      <c r="AC320" s="445"/>
      <c r="AE320" s="452"/>
    </row>
    <row r="321" spans="1:31" ht="6" customHeight="1" outlineLevel="3">
      <c r="A321" s="980">
        <f>IF(SUM(A322:A324)=0,0,1)</f>
        <v>0</v>
      </c>
      <c r="C321" s="321"/>
      <c r="D321" s="187"/>
      <c r="E321" s="282"/>
      <c r="F321" s="226"/>
      <c r="G321" s="222"/>
      <c r="H321" s="222"/>
      <c r="I321" s="351"/>
      <c r="J321" s="229"/>
      <c r="K321" s="366"/>
      <c r="L321" s="54"/>
      <c r="M321" s="59"/>
      <c r="N321" s="54"/>
      <c r="O321" s="92"/>
      <c r="P321" s="54"/>
      <c r="Q321" s="78"/>
      <c r="R321" s="54"/>
      <c r="S321" s="92"/>
      <c r="T321" s="54"/>
      <c r="U321" s="280"/>
      <c r="V321" s="76"/>
      <c r="W321" s="327"/>
      <c r="X321" s="161"/>
      <c r="AA321" s="447"/>
      <c r="AC321" s="445"/>
      <c r="AE321" s="452"/>
    </row>
    <row r="322" spans="1:31" ht="15.75" customHeight="1" outlineLevel="3">
      <c r="A322" s="980">
        <f t="shared" si="33"/>
        <v>0</v>
      </c>
      <c r="B322" s="7" t="s">
        <v>54</v>
      </c>
      <c r="C322" s="321"/>
      <c r="D322" s="187"/>
      <c r="E322" s="282" t="str">
        <f>Onderbouwing_M29!B740</f>
        <v>V4-1-D1</v>
      </c>
      <c r="F322" s="226" t="str">
        <f>Onderbouwing_M29!D740</f>
        <v>Dakisolatie -vlaswol deken dik 140mm Rc=3,5 &lt; 45 m²</v>
      </c>
      <c r="G322" s="222"/>
      <c r="H322" s="222"/>
      <c r="I322" s="351"/>
      <c r="J322" s="229"/>
      <c r="K322" s="355"/>
      <c r="L322" s="54"/>
      <c r="M322" s="59" t="str">
        <f>Onderbouwing_M29!F740</f>
        <v>m²</v>
      </c>
      <c r="N322" s="54"/>
      <c r="O322" s="92">
        <f>Onderbouwing_M29!O740</f>
        <v>136.1</v>
      </c>
      <c r="P322" s="54"/>
      <c r="Q322" s="78"/>
      <c r="R322" s="54"/>
      <c r="S322" s="92">
        <f t="shared" si="34"/>
        <v>0</v>
      </c>
      <c r="T322" s="54"/>
      <c r="U322" s="280"/>
      <c r="V322" s="76"/>
      <c r="W322" s="327"/>
      <c r="X322" s="161"/>
      <c r="AA322" s="447"/>
      <c r="AC322" s="445"/>
      <c r="AE322" s="452"/>
    </row>
    <row r="323" spans="1:31" ht="15.75" customHeight="1" outlineLevel="3">
      <c r="A323" s="980">
        <f t="shared" si="33"/>
        <v>0</v>
      </c>
      <c r="B323" s="7" t="s">
        <v>54</v>
      </c>
      <c r="C323" s="321"/>
      <c r="D323" s="187"/>
      <c r="E323" s="282" t="str">
        <f>Onderbouwing_M29!B749</f>
        <v>V4-1-D2</v>
      </c>
      <c r="F323" s="226" t="str">
        <f>Onderbouwing_M29!D749</f>
        <v>Dakisolatie -vlaswol deken dik 140mm  Rc=3,5 45- 120 m²</v>
      </c>
      <c r="G323" s="222"/>
      <c r="H323" s="222"/>
      <c r="I323" s="351"/>
      <c r="J323" s="229"/>
      <c r="K323" s="355"/>
      <c r="L323" s="54"/>
      <c r="M323" s="59" t="str">
        <f>Onderbouwing_M29!F749</f>
        <v>m²</v>
      </c>
      <c r="N323" s="54"/>
      <c r="O323" s="92">
        <f>Onderbouwing_M29!O749</f>
        <v>131.1</v>
      </c>
      <c r="P323" s="54"/>
      <c r="Q323" s="78"/>
      <c r="R323" s="54"/>
      <c r="S323" s="92">
        <f t="shared" si="34"/>
        <v>0</v>
      </c>
      <c r="T323" s="54"/>
      <c r="U323" s="280"/>
      <c r="V323" s="76"/>
      <c r="W323" s="327"/>
      <c r="X323" s="161"/>
      <c r="AA323" s="447"/>
      <c r="AC323" s="445"/>
      <c r="AE323" s="452"/>
    </row>
    <row r="324" spans="1:31" ht="15.75" customHeight="1" outlineLevel="3">
      <c r="A324" s="980">
        <f t="shared" si="33"/>
        <v>0</v>
      </c>
      <c r="B324" s="7" t="s">
        <v>54</v>
      </c>
      <c r="C324" s="321"/>
      <c r="D324" s="187"/>
      <c r="E324" s="282" t="str">
        <f>Onderbouwing_M29!B758</f>
        <v>V4-1-D3</v>
      </c>
      <c r="F324" s="226" t="str">
        <f>Onderbouwing_M29!D758</f>
        <v>Dakisolatie -vlaswol deken dik 140mm  Rc=3,5 &gt; 120 m²</v>
      </c>
      <c r="G324" s="222"/>
      <c r="H324" s="222"/>
      <c r="I324" s="351"/>
      <c r="J324" s="229"/>
      <c r="K324" s="355"/>
      <c r="L324" s="54"/>
      <c r="M324" s="59" t="str">
        <f>Onderbouwing_M29!F758</f>
        <v>m²</v>
      </c>
      <c r="N324" s="54"/>
      <c r="O324" s="92">
        <f>Onderbouwing_M29!O758</f>
        <v>121.1</v>
      </c>
      <c r="P324" s="54"/>
      <c r="Q324" s="78"/>
      <c r="R324" s="54"/>
      <c r="S324" s="92">
        <f t="shared" si="34"/>
        <v>0</v>
      </c>
      <c r="T324" s="54"/>
      <c r="U324" s="280"/>
      <c r="V324" s="76"/>
      <c r="W324" s="327"/>
      <c r="X324" s="161"/>
      <c r="AA324" s="447"/>
      <c r="AC324" s="445"/>
      <c r="AE324" s="452"/>
    </row>
    <row r="325" spans="1:31" ht="15.75" customHeight="1" outlineLevel="3">
      <c r="A325" s="980">
        <f t="shared" ref="A325" si="38">IF(K325=0,0,1)</f>
        <v>0</v>
      </c>
      <c r="B325" s="7" t="s">
        <v>54</v>
      </c>
      <c r="C325" s="321"/>
      <c r="D325" s="187"/>
      <c r="E325" s="282" t="str">
        <f>Onderbouwing_M29!B767</f>
        <v>V4-1-D4</v>
      </c>
      <c r="F325" s="226" t="str">
        <f>Onderbouwing_M29!D767</f>
        <v>╚ Meerprijs vlaswol deken dik 190mm Rc=4,5</v>
      </c>
      <c r="G325" s="222"/>
      <c r="H325" s="222"/>
      <c r="I325" s="351"/>
      <c r="J325" s="229"/>
      <c r="K325" s="355"/>
      <c r="L325" s="54"/>
      <c r="M325" s="59" t="str">
        <f>Onderbouwing_M29!F767</f>
        <v>m²</v>
      </c>
      <c r="N325" s="54"/>
      <c r="O325" s="92">
        <f>Onderbouwing_M29!O767</f>
        <v>9.1</v>
      </c>
      <c r="P325" s="54"/>
      <c r="Q325" s="78"/>
      <c r="R325" s="54"/>
      <c r="S325" s="92">
        <f t="shared" si="34"/>
        <v>0</v>
      </c>
      <c r="T325" s="54"/>
      <c r="U325" s="280"/>
      <c r="V325" s="76"/>
      <c r="W325" s="327"/>
      <c r="X325" s="161"/>
      <c r="AA325" s="447"/>
      <c r="AC325" s="445"/>
      <c r="AE325" s="452"/>
    </row>
    <row r="326" spans="1:31" ht="6" customHeight="1" outlineLevel="3">
      <c r="A326" s="980">
        <f>IF(SUM(A327:A329)=0,0,1)</f>
        <v>0</v>
      </c>
      <c r="C326" s="321"/>
      <c r="D326" s="187"/>
      <c r="E326" s="282"/>
      <c r="F326" s="226"/>
      <c r="G326" s="222"/>
      <c r="H326" s="222"/>
      <c r="I326" s="351"/>
      <c r="J326" s="229"/>
      <c r="K326" s="366"/>
      <c r="L326" s="54"/>
      <c r="M326" s="59"/>
      <c r="N326" s="54"/>
      <c r="O326" s="92"/>
      <c r="P326" s="54"/>
      <c r="Q326" s="78"/>
      <c r="R326" s="54"/>
      <c r="S326" s="92"/>
      <c r="T326" s="54"/>
      <c r="U326" s="280"/>
      <c r="V326" s="76"/>
      <c r="W326" s="327"/>
      <c r="X326" s="161"/>
      <c r="AA326" s="447"/>
      <c r="AC326" s="445"/>
      <c r="AE326" s="452"/>
    </row>
    <row r="327" spans="1:31" ht="15.75" customHeight="1" outlineLevel="3">
      <c r="A327" s="980">
        <f t="shared" si="33"/>
        <v>0</v>
      </c>
      <c r="B327" s="7" t="s">
        <v>54</v>
      </c>
      <c r="C327" s="321"/>
      <c r="D327" s="187"/>
      <c r="E327" s="282" t="str">
        <f>Onderbouwing_M29!B772</f>
        <v>V4-1-E1</v>
      </c>
      <c r="F327" s="226" t="str">
        <f>Onderbouwing_M29!D772</f>
        <v>Dakisolatie -grasvezel dik 160mm Rc=3,5 &lt; 45 m²</v>
      </c>
      <c r="G327" s="222"/>
      <c r="H327" s="222"/>
      <c r="I327" s="351"/>
      <c r="J327" s="229"/>
      <c r="K327" s="355"/>
      <c r="L327" s="54"/>
      <c r="M327" s="59" t="str">
        <f>Onderbouwing_M29!F772</f>
        <v>m²</v>
      </c>
      <c r="N327" s="54"/>
      <c r="O327" s="92">
        <f>Onderbouwing_M29!O772</f>
        <v>141.1</v>
      </c>
      <c r="P327" s="54"/>
      <c r="Q327" s="78"/>
      <c r="R327" s="54"/>
      <c r="S327" s="92">
        <f t="shared" si="34"/>
        <v>0</v>
      </c>
      <c r="T327" s="54"/>
      <c r="U327" s="280"/>
      <c r="V327" s="76"/>
      <c r="W327" s="327"/>
      <c r="X327" s="161"/>
      <c r="AA327" s="447"/>
      <c r="AC327" s="445"/>
      <c r="AE327" s="452"/>
    </row>
    <row r="328" spans="1:31" ht="15.75" customHeight="1" outlineLevel="3">
      <c r="A328" s="980">
        <f t="shared" si="33"/>
        <v>0</v>
      </c>
      <c r="B328" s="7" t="s">
        <v>54</v>
      </c>
      <c r="C328" s="321"/>
      <c r="D328" s="187"/>
      <c r="E328" s="282" t="str">
        <f>Onderbouwing_M29!B781</f>
        <v>V4-1-E2</v>
      </c>
      <c r="F328" s="226" t="str">
        <f>Onderbouwing_M29!D781</f>
        <v>Dakisolatie -grasvezel dik 160mm  Rc=3,5 45- 120 m²</v>
      </c>
      <c r="G328" s="222"/>
      <c r="H328" s="222"/>
      <c r="I328" s="351"/>
      <c r="J328" s="229"/>
      <c r="K328" s="355"/>
      <c r="L328" s="54"/>
      <c r="M328" s="59" t="str">
        <f>Onderbouwing_M29!F781</f>
        <v>m²</v>
      </c>
      <c r="N328" s="54"/>
      <c r="O328" s="92">
        <f>Onderbouwing_M29!O781</f>
        <v>136.1</v>
      </c>
      <c r="P328" s="54"/>
      <c r="Q328" s="78"/>
      <c r="R328" s="54"/>
      <c r="S328" s="92">
        <f t="shared" si="34"/>
        <v>0</v>
      </c>
      <c r="T328" s="54"/>
      <c r="U328" s="280"/>
      <c r="V328" s="76"/>
      <c r="W328" s="327"/>
      <c r="X328" s="161"/>
      <c r="AA328" s="447"/>
      <c r="AC328" s="445"/>
      <c r="AE328" s="452"/>
    </row>
    <row r="329" spans="1:31" ht="15.75" customHeight="1" outlineLevel="3">
      <c r="A329" s="980">
        <f t="shared" si="33"/>
        <v>0</v>
      </c>
      <c r="B329" s="7" t="s">
        <v>54</v>
      </c>
      <c r="C329" s="321"/>
      <c r="D329" s="187"/>
      <c r="E329" s="282" t="str">
        <f>Onderbouwing_M29!B790</f>
        <v>V4-1-E3</v>
      </c>
      <c r="F329" s="226" t="str">
        <f>Onderbouwing_M29!D790</f>
        <v>Dakisolatie -grasvezel dik 160mm  Rc=3,5 &gt; 120 m²</v>
      </c>
      <c r="G329" s="222"/>
      <c r="H329" s="222"/>
      <c r="I329" s="351"/>
      <c r="J329" s="229"/>
      <c r="K329" s="355"/>
      <c r="L329" s="54"/>
      <c r="M329" s="59" t="str">
        <f>Onderbouwing_M29!F790</f>
        <v>m²</v>
      </c>
      <c r="N329" s="54"/>
      <c r="O329" s="92">
        <f>Onderbouwing_M29!O790</f>
        <v>131.1</v>
      </c>
      <c r="P329" s="54"/>
      <c r="Q329" s="78"/>
      <c r="R329" s="54"/>
      <c r="S329" s="92">
        <f t="shared" si="34"/>
        <v>0</v>
      </c>
      <c r="T329" s="54"/>
      <c r="U329" s="280"/>
      <c r="V329" s="76"/>
      <c r="W329" s="327"/>
      <c r="X329" s="161"/>
      <c r="AA329" s="447"/>
      <c r="AC329" s="445"/>
      <c r="AE329" s="452"/>
    </row>
    <row r="330" spans="1:31" ht="15.75" customHeight="1" outlineLevel="3">
      <c r="A330" s="980">
        <f t="shared" ref="A330" si="39">IF(K330=0,0,1)</f>
        <v>0</v>
      </c>
      <c r="B330" s="7" t="s">
        <v>54</v>
      </c>
      <c r="C330" s="321"/>
      <c r="D330" s="187"/>
      <c r="E330" s="282" t="str">
        <f>Onderbouwing_M29!B799</f>
        <v>V4-1-E4</v>
      </c>
      <c r="F330" s="226" t="str">
        <f>Onderbouwing_M29!D799</f>
        <v>╚ Meerprijs grasvezel dik 230mm Rc=4,5</v>
      </c>
      <c r="G330" s="222"/>
      <c r="H330" s="222"/>
      <c r="I330" s="351"/>
      <c r="J330" s="229"/>
      <c r="K330" s="355"/>
      <c r="L330" s="54"/>
      <c r="M330" s="59" t="str">
        <f>Onderbouwing_M29!F799</f>
        <v>m²</v>
      </c>
      <c r="N330" s="54"/>
      <c r="O330" s="92">
        <f>Onderbouwing_M29!O799</f>
        <v>9.8000000000000007</v>
      </c>
      <c r="P330" s="54"/>
      <c r="Q330" s="78"/>
      <c r="R330" s="54"/>
      <c r="S330" s="92">
        <f t="shared" si="34"/>
        <v>0</v>
      </c>
      <c r="T330" s="54"/>
      <c r="U330" s="280"/>
      <c r="V330" s="76"/>
      <c r="W330" s="327"/>
      <c r="X330" s="161"/>
      <c r="AA330" s="447"/>
      <c r="AC330" s="445"/>
      <c r="AE330" s="452"/>
    </row>
    <row r="331" spans="1:31" ht="6" customHeight="1" outlineLevel="3">
      <c r="A331" s="980">
        <f>IF(SUM(A332:A334)=0,0,1)</f>
        <v>0</v>
      </c>
      <c r="C331" s="321"/>
      <c r="D331" s="187"/>
      <c r="E331" s="282"/>
      <c r="F331" s="226"/>
      <c r="G331" s="222"/>
      <c r="H331" s="222"/>
      <c r="I331" s="351"/>
      <c r="J331" s="229"/>
      <c r="K331" s="366"/>
      <c r="L331" s="54"/>
      <c r="M331" s="59"/>
      <c r="N331" s="54"/>
      <c r="O331" s="92"/>
      <c r="P331" s="54"/>
      <c r="Q331" s="78"/>
      <c r="R331" s="54"/>
      <c r="S331" s="92"/>
      <c r="T331" s="54"/>
      <c r="U331" s="280"/>
      <c r="V331" s="76"/>
      <c r="W331" s="327"/>
      <c r="X331" s="161"/>
      <c r="AA331" s="447"/>
      <c r="AC331" s="445"/>
      <c r="AE331" s="452"/>
    </row>
    <row r="332" spans="1:31" ht="15.75" customHeight="1" outlineLevel="3">
      <c r="A332" s="980">
        <f t="shared" si="33"/>
        <v>0</v>
      </c>
      <c r="B332" s="7" t="s">
        <v>54</v>
      </c>
      <c r="C332" s="321"/>
      <c r="D332" s="187"/>
      <c r="E332" s="282" t="str">
        <f>Onderbouwing_M29!B804</f>
        <v>V4-1-F1</v>
      </c>
      <c r="F332" s="226" t="str">
        <f>Onderbouwing_M29!D804</f>
        <v>Dakisolatie -hennepvezel dik 150mm Rc=3,5 &lt; 45 m²</v>
      </c>
      <c r="G332" s="222"/>
      <c r="H332" s="222"/>
      <c r="I332" s="351"/>
      <c r="J332" s="229"/>
      <c r="K332" s="355"/>
      <c r="L332" s="54"/>
      <c r="M332" s="59" t="str">
        <f>Onderbouwing_M29!F804</f>
        <v>m²</v>
      </c>
      <c r="N332" s="54"/>
      <c r="O332" s="92">
        <f>Onderbouwing_M29!O804</f>
        <v>141.1</v>
      </c>
      <c r="P332" s="54"/>
      <c r="Q332" s="78"/>
      <c r="R332" s="54"/>
      <c r="S332" s="92">
        <f t="shared" si="34"/>
        <v>0</v>
      </c>
      <c r="T332" s="54"/>
      <c r="U332" s="280"/>
      <c r="V332" s="76"/>
      <c r="W332" s="327"/>
      <c r="X332" s="161"/>
      <c r="AA332" s="447"/>
      <c r="AC332" s="445"/>
      <c r="AE332" s="452"/>
    </row>
    <row r="333" spans="1:31" ht="15.75" customHeight="1" outlineLevel="3">
      <c r="A333" s="980">
        <f t="shared" ref="A333:A334" si="40">IF(K333=0,0,1)</f>
        <v>0</v>
      </c>
      <c r="B333" s="7" t="s">
        <v>54</v>
      </c>
      <c r="C333" s="321"/>
      <c r="D333" s="187"/>
      <c r="E333" s="282" t="str">
        <f>Onderbouwing_M29!B813</f>
        <v>V4-1-F2</v>
      </c>
      <c r="F333" s="226" t="str">
        <f>Onderbouwing_M29!D813</f>
        <v>Dakisolatie -hennepvezel dik 150mm  Rc=3,5 45- 120 m²</v>
      </c>
      <c r="G333" s="222"/>
      <c r="H333" s="222"/>
      <c r="I333" s="351"/>
      <c r="J333" s="229"/>
      <c r="K333" s="355"/>
      <c r="L333" s="54"/>
      <c r="M333" s="59" t="str">
        <f>Onderbouwing_M29!F813</f>
        <v>m²</v>
      </c>
      <c r="N333" s="54"/>
      <c r="O333" s="92">
        <f>Onderbouwing_M29!O813</f>
        <v>136.1</v>
      </c>
      <c r="P333" s="54"/>
      <c r="Q333" s="78"/>
      <c r="R333" s="54"/>
      <c r="S333" s="92">
        <f t="shared" si="34"/>
        <v>0</v>
      </c>
      <c r="T333" s="54"/>
      <c r="U333" s="280"/>
      <c r="V333" s="76"/>
      <c r="W333" s="327"/>
      <c r="X333" s="161"/>
      <c r="AA333" s="447"/>
      <c r="AC333" s="445"/>
      <c r="AE333" s="452"/>
    </row>
    <row r="334" spans="1:31" ht="15.75" customHeight="1" outlineLevel="3">
      <c r="A334" s="980">
        <f t="shared" si="40"/>
        <v>0</v>
      </c>
      <c r="B334" s="7" t="s">
        <v>54</v>
      </c>
      <c r="C334" s="321"/>
      <c r="D334" s="187"/>
      <c r="E334" s="282" t="str">
        <f>Onderbouwing_M29!B822</f>
        <v>V4-1-F3</v>
      </c>
      <c r="F334" s="226" t="str">
        <f>Onderbouwing_M29!D822</f>
        <v>Dakisolatie -hennepvezel dik 150mm  Rc=3,5 &gt; 120 m²</v>
      </c>
      <c r="G334" s="222"/>
      <c r="H334" s="222"/>
      <c r="I334" s="351"/>
      <c r="J334" s="229"/>
      <c r="K334" s="355"/>
      <c r="L334" s="54"/>
      <c r="M334" s="59" t="str">
        <f>Onderbouwing_M29!F822</f>
        <v>m²</v>
      </c>
      <c r="N334" s="54"/>
      <c r="O334" s="92">
        <f>Onderbouwing_M29!O822</f>
        <v>131.1</v>
      </c>
      <c r="P334" s="54"/>
      <c r="Q334" s="78"/>
      <c r="R334" s="54"/>
      <c r="S334" s="92">
        <f t="shared" si="34"/>
        <v>0</v>
      </c>
      <c r="T334" s="54"/>
      <c r="U334" s="280"/>
      <c r="V334" s="76"/>
      <c r="W334" s="327"/>
      <c r="X334" s="161"/>
      <c r="AA334" s="447"/>
      <c r="AC334" s="445"/>
      <c r="AE334" s="452"/>
    </row>
    <row r="335" spans="1:31" ht="15.75" customHeight="1" outlineLevel="3">
      <c r="A335" s="980">
        <f t="shared" ref="A335" si="41">IF(K335=0,0,1)</f>
        <v>0</v>
      </c>
      <c r="B335" s="7" t="s">
        <v>54</v>
      </c>
      <c r="C335" s="321"/>
      <c r="D335" s="187"/>
      <c r="E335" s="282" t="str">
        <f>Onderbouwing_M29!B831</f>
        <v>V4-1-F4</v>
      </c>
      <c r="F335" s="226" t="str">
        <f>Onderbouwing_M29!D831</f>
        <v>╚ Meerprijs hennepvezel dik 200mm Rc=4,5</v>
      </c>
      <c r="G335" s="222"/>
      <c r="H335" s="222"/>
      <c r="I335" s="351"/>
      <c r="J335" s="229"/>
      <c r="K335" s="355"/>
      <c r="L335" s="54"/>
      <c r="M335" s="59" t="str">
        <f>Onderbouwing_M29!F831</f>
        <v>m²</v>
      </c>
      <c r="N335" s="54"/>
      <c r="O335" s="92">
        <f>Onderbouwing_M29!O831</f>
        <v>8.5</v>
      </c>
      <c r="P335" s="54"/>
      <c r="Q335" s="78"/>
      <c r="R335" s="54"/>
      <c r="S335" s="92">
        <f t="shared" si="34"/>
        <v>0</v>
      </c>
      <c r="T335" s="54"/>
      <c r="U335" s="280"/>
      <c r="V335" s="76"/>
      <c r="W335" s="327"/>
      <c r="X335" s="161"/>
      <c r="AA335" s="447"/>
      <c r="AC335" s="445"/>
      <c r="AE335" s="452"/>
    </row>
    <row r="336" spans="1:31" ht="6" customHeight="1" outlineLevel="3">
      <c r="A336" s="980">
        <f>IF(SUM(A337:A339)=0,0,1)</f>
        <v>0</v>
      </c>
      <c r="C336" s="321"/>
      <c r="D336" s="187"/>
      <c r="E336" s="282"/>
      <c r="F336" s="226"/>
      <c r="G336" s="222"/>
      <c r="H336" s="222"/>
      <c r="I336" s="351"/>
      <c r="J336" s="229"/>
      <c r="K336" s="366"/>
      <c r="L336" s="54"/>
      <c r="M336" s="59"/>
      <c r="N336" s="54"/>
      <c r="O336" s="92"/>
      <c r="P336" s="54"/>
      <c r="Q336" s="78"/>
      <c r="R336" s="54"/>
      <c r="S336" s="92"/>
      <c r="T336" s="54"/>
      <c r="U336" s="280"/>
      <c r="V336" s="76"/>
      <c r="W336" s="327"/>
      <c r="X336" s="161"/>
      <c r="AA336" s="447"/>
      <c r="AC336" s="445"/>
      <c r="AE336" s="452"/>
    </row>
    <row r="337" spans="1:31" ht="15.75" customHeight="1" outlineLevel="3">
      <c r="A337" s="980">
        <f t="shared" ref="A337" si="42">IF(K337=0,0,1)</f>
        <v>0</v>
      </c>
      <c r="B337" s="7" t="s">
        <v>54</v>
      </c>
      <c r="C337" s="321"/>
      <c r="D337" s="187"/>
      <c r="E337" s="282" t="str">
        <f>Onderbouwing_M29!B836</f>
        <v>V4-1-G1</v>
      </c>
      <c r="F337" s="226" t="str">
        <f>Onderbouwing_M29!D836</f>
        <v>Dakisolatie -PIR-platen dik 80mm Rc=3,5 &lt; 45 m²</v>
      </c>
      <c r="G337" s="222"/>
      <c r="H337" s="222"/>
      <c r="I337" s="351"/>
      <c r="J337" s="229"/>
      <c r="K337" s="355"/>
      <c r="L337" s="54"/>
      <c r="M337" s="59" t="str">
        <f>Onderbouwing_M29!F836</f>
        <v>m²</v>
      </c>
      <c r="N337" s="54"/>
      <c r="O337" s="92">
        <f>Onderbouwing_M29!O836</f>
        <v>93.5</v>
      </c>
      <c r="P337" s="54"/>
      <c r="Q337" s="78"/>
      <c r="R337" s="54"/>
      <c r="S337" s="92">
        <f t="shared" si="34"/>
        <v>0</v>
      </c>
      <c r="T337" s="54"/>
      <c r="U337" s="280"/>
      <c r="V337" s="76"/>
      <c r="W337" s="327"/>
      <c r="X337" s="161"/>
      <c r="AA337" s="447"/>
      <c r="AC337" s="445"/>
      <c r="AE337" s="452"/>
    </row>
    <row r="338" spans="1:31" ht="15.75" customHeight="1" outlineLevel="3">
      <c r="A338" s="980">
        <f t="shared" ref="A338" si="43">IF(K338=0,0,1)</f>
        <v>0</v>
      </c>
      <c r="B338" s="7" t="s">
        <v>54</v>
      </c>
      <c r="C338" s="321"/>
      <c r="D338" s="187"/>
      <c r="E338" s="282" t="str">
        <f>Onderbouwing_M29!B846</f>
        <v>V4-1-G2</v>
      </c>
      <c r="F338" s="226" t="str">
        <f>Onderbouwing_M29!D846</f>
        <v>Dakisolatie -PIR-platen dik 80mm  Rc=3,5 45- 120 m²</v>
      </c>
      <c r="G338" s="222"/>
      <c r="H338" s="222"/>
      <c r="I338" s="351"/>
      <c r="J338" s="229"/>
      <c r="K338" s="355"/>
      <c r="L338" s="54"/>
      <c r="M338" s="59" t="str">
        <f>Onderbouwing_M29!F846</f>
        <v>m²</v>
      </c>
      <c r="N338" s="54"/>
      <c r="O338" s="92">
        <f>Onderbouwing_M29!O846</f>
        <v>88.5</v>
      </c>
      <c r="P338" s="54"/>
      <c r="Q338" s="78"/>
      <c r="R338" s="54"/>
      <c r="S338" s="92">
        <f t="shared" si="34"/>
        <v>0</v>
      </c>
      <c r="T338" s="54"/>
      <c r="U338" s="280"/>
      <c r="V338" s="76"/>
      <c r="W338" s="327"/>
      <c r="X338" s="161"/>
      <c r="AA338" s="447"/>
      <c r="AC338" s="445"/>
      <c r="AE338" s="452"/>
    </row>
    <row r="339" spans="1:31" ht="15.75" customHeight="1" outlineLevel="3">
      <c r="A339" s="980">
        <f t="shared" ref="A339" si="44">IF(K339=0,0,1)</f>
        <v>0</v>
      </c>
      <c r="B339" s="7" t="s">
        <v>54</v>
      </c>
      <c r="C339" s="321"/>
      <c r="D339" s="187"/>
      <c r="E339" s="282" t="str">
        <f>Onderbouwing_M29!B856</f>
        <v>V4-1-G3</v>
      </c>
      <c r="F339" s="226" t="str">
        <f>Onderbouwing_M29!D856</f>
        <v>Dakisolatie -PIR-platen dik 80mm  Rc=3,5 &gt; 120 m²</v>
      </c>
      <c r="G339" s="222"/>
      <c r="H339" s="222"/>
      <c r="I339" s="351"/>
      <c r="J339" s="229"/>
      <c r="K339" s="355"/>
      <c r="L339" s="54"/>
      <c r="M339" s="59" t="str">
        <f>Onderbouwing_M29!F856</f>
        <v>m²</v>
      </c>
      <c r="N339" s="54"/>
      <c r="O339" s="92">
        <f>Onderbouwing_M29!O856</f>
        <v>85.5</v>
      </c>
      <c r="P339" s="54"/>
      <c r="Q339" s="78"/>
      <c r="R339" s="54"/>
      <c r="S339" s="92">
        <f t="shared" si="34"/>
        <v>0</v>
      </c>
      <c r="T339" s="54"/>
      <c r="U339" s="280"/>
      <c r="V339" s="76"/>
      <c r="W339" s="327"/>
      <c r="X339" s="161"/>
      <c r="AA339" s="447"/>
      <c r="AC339" s="445"/>
      <c r="AE339" s="452"/>
    </row>
    <row r="340" spans="1:31" ht="15.75" customHeight="1" outlineLevel="3">
      <c r="A340" s="980">
        <f t="shared" ref="A340" si="45">IF(K340=0,0,1)</f>
        <v>0</v>
      </c>
      <c r="B340" s="7" t="s">
        <v>54</v>
      </c>
      <c r="C340" s="321"/>
      <c r="D340" s="187"/>
      <c r="E340" s="282" t="str">
        <f>Onderbouwing_M29!B866</f>
        <v>V4-1-G4</v>
      </c>
      <c r="F340" s="226" t="str">
        <f>Onderbouwing_M29!D866</f>
        <v xml:space="preserve">╚ Meerprijs PIR-platen dik 100mm  Rc=4,5 </v>
      </c>
      <c r="G340" s="222"/>
      <c r="H340" s="222"/>
      <c r="I340" s="351"/>
      <c r="J340" s="229"/>
      <c r="K340" s="355"/>
      <c r="L340" s="54"/>
      <c r="M340" s="59" t="str">
        <f>Onderbouwing_M29!F866</f>
        <v>m²</v>
      </c>
      <c r="N340" s="54"/>
      <c r="O340" s="92">
        <f>Onderbouwing_M29!O866</f>
        <v>2.66</v>
      </c>
      <c r="P340" s="54"/>
      <c r="Q340" s="78"/>
      <c r="R340" s="54"/>
      <c r="S340" s="92">
        <f t="shared" si="34"/>
        <v>0</v>
      </c>
      <c r="T340" s="54"/>
      <c r="U340" s="280"/>
      <c r="V340" s="76"/>
      <c r="W340" s="327"/>
      <c r="X340" s="161"/>
      <c r="AA340" s="447"/>
      <c r="AC340" s="445"/>
      <c r="AE340" s="452"/>
    </row>
    <row r="341" spans="1:31" ht="6" customHeight="1" outlineLevel="3">
      <c r="A341" s="980">
        <f>A342</f>
        <v>0</v>
      </c>
      <c r="B341" s="7" t="s">
        <v>54</v>
      </c>
      <c r="C341" s="321"/>
      <c r="D341" s="187"/>
      <c r="E341" s="282"/>
      <c r="F341" s="480"/>
      <c r="G341" s="352"/>
      <c r="H341" s="352"/>
      <c r="I341" s="352"/>
      <c r="J341" s="488"/>
      <c r="K341" s="366"/>
      <c r="L341" s="54"/>
      <c r="M341" s="59"/>
      <c r="N341" s="54"/>
      <c r="O341" s="92"/>
      <c r="P341" s="54"/>
      <c r="Q341" s="78"/>
      <c r="R341" s="54"/>
      <c r="S341" s="92"/>
      <c r="T341" s="54"/>
      <c r="U341" s="280"/>
      <c r="V341" s="76"/>
      <c r="W341" s="327"/>
      <c r="X341" s="161"/>
      <c r="AA341" s="447"/>
      <c r="AC341" s="445"/>
      <c r="AE341" s="452"/>
    </row>
    <row r="342" spans="1:31" ht="15.75" customHeight="1" outlineLevel="3">
      <c r="A342" s="980">
        <f>IF(SUM(A343:A355)=0,0,1)</f>
        <v>0</v>
      </c>
      <c r="B342" s="7" t="s">
        <v>54</v>
      </c>
      <c r="C342" s="321"/>
      <c r="D342" s="187"/>
      <c r="E342" s="282" t="str">
        <f>Onderbouwing_M29!B871</f>
        <v>V4-1-X</v>
      </c>
      <c r="F342" s="963" t="str">
        <f>Onderbouwing_M29!D871</f>
        <v>Bijkomende kosten:</v>
      </c>
      <c r="G342" s="490"/>
      <c r="H342" s="219"/>
      <c r="I342" s="219"/>
      <c r="J342" s="481"/>
      <c r="K342" s="366"/>
      <c r="L342" s="54"/>
      <c r="M342" s="59"/>
      <c r="N342" s="54"/>
      <c r="O342" s="92"/>
      <c r="P342" s="54"/>
      <c r="Q342" s="78"/>
      <c r="R342" s="54"/>
      <c r="S342" s="92"/>
      <c r="T342" s="54"/>
      <c r="U342" s="280"/>
      <c r="V342" s="76"/>
      <c r="W342" s="327"/>
      <c r="X342" s="161"/>
      <c r="AA342" s="447"/>
      <c r="AC342" s="445"/>
      <c r="AE342" s="452"/>
    </row>
    <row r="343" spans="1:31" ht="15.75" customHeight="1" outlineLevel="3">
      <c r="A343" s="980">
        <f t="shared" ref="A343" si="46">IF(K343=0,0,1)</f>
        <v>0</v>
      </c>
      <c r="B343" s="7" t="s">
        <v>54</v>
      </c>
      <c r="C343" s="321"/>
      <c r="D343" s="187"/>
      <c r="E343" s="282" t="str">
        <f>Onderbouwing_M29!B873</f>
        <v>V4-1-X1</v>
      </c>
      <c r="F343" s="226" t="str">
        <f>Onderbouwing_M29!D873</f>
        <v>Minimum Tarief (van toepassing indien totaal spuit en of inblaas isoleren lager is dan € 750)</v>
      </c>
      <c r="G343" s="222"/>
      <c r="H343" s="222"/>
      <c r="I343" s="351"/>
      <c r="J343" s="229"/>
      <c r="K343" s="355"/>
      <c r="L343" s="54"/>
      <c r="M343" s="59" t="str">
        <f>Onderbouwing_M29!F873</f>
        <v>won</v>
      </c>
      <c r="N343" s="54"/>
      <c r="O343" s="92">
        <f>Onderbouwing_M29!M873</f>
        <v>750</v>
      </c>
      <c r="P343" s="54"/>
      <c r="Q343" s="78"/>
      <c r="R343" s="54"/>
      <c r="S343" s="92">
        <f t="shared" si="34"/>
        <v>0</v>
      </c>
      <c r="T343" s="54"/>
      <c r="U343" s="280"/>
      <c r="V343" s="76"/>
      <c r="W343" s="327"/>
      <c r="X343" s="443"/>
      <c r="AA343" s="473"/>
      <c r="AB343" s="992" t="s">
        <v>1731</v>
      </c>
    </row>
    <row r="344" spans="1:31" ht="15.75" customHeight="1" outlineLevel="3">
      <c r="A344" s="980">
        <f t="shared" ref="A344:A355" si="47">IF(K344=0,0,1)</f>
        <v>0</v>
      </c>
      <c r="B344" s="7" t="s">
        <v>54</v>
      </c>
      <c r="C344" s="321"/>
      <c r="D344" s="187"/>
      <c r="E344" s="282" t="str">
        <f>Onderbouwing_M29!B874</f>
        <v>V4-1-X2</v>
      </c>
      <c r="F344" s="226" t="str">
        <f>Onderbouwing_M29!D874</f>
        <v>Minimum Tarief timmerwerkzaamheden</v>
      </c>
      <c r="G344" s="222"/>
      <c r="H344" s="222"/>
      <c r="I344" s="351"/>
      <c r="J344" s="229"/>
      <c r="K344" s="355"/>
      <c r="L344" s="54"/>
      <c r="M344" s="59" t="str">
        <f>Onderbouwing_M29!F874</f>
        <v>won</v>
      </c>
      <c r="N344" s="54"/>
      <c r="O344" s="92">
        <f>Onderbouwing_M29!M874</f>
        <v>350</v>
      </c>
      <c r="P344" s="54"/>
      <c r="Q344" s="78"/>
      <c r="R344" s="54"/>
      <c r="S344" s="92">
        <f t="shared" si="34"/>
        <v>0</v>
      </c>
      <c r="T344" s="54"/>
      <c r="U344" s="280"/>
      <c r="V344" s="76"/>
      <c r="W344" s="327"/>
      <c r="X344" s="443"/>
      <c r="AA344" s="447"/>
      <c r="AC344" s="445"/>
      <c r="AE344" s="452"/>
    </row>
    <row r="345" spans="1:31" ht="15.75" customHeight="1" outlineLevel="3">
      <c r="A345" s="980">
        <f t="shared" si="47"/>
        <v>0</v>
      </c>
      <c r="B345" s="7" t="s">
        <v>54</v>
      </c>
      <c r="C345" s="321"/>
      <c r="D345" s="187"/>
      <c r="E345" s="282" t="str">
        <f>Onderbouwing_M29!B875</f>
        <v>V4-1-X3</v>
      </c>
      <c r="F345" s="226" t="str">
        <f>Onderbouwing_M29!D875</f>
        <v>Opname voor begin werkzaamheden  (altijd van toepassing)</v>
      </c>
      <c r="G345" s="222"/>
      <c r="H345" s="222"/>
      <c r="I345" s="351"/>
      <c r="J345" s="229"/>
      <c r="K345" s="355"/>
      <c r="L345" s="54"/>
      <c r="M345" s="59" t="str">
        <f>Onderbouwing_M29!F875</f>
        <v>won</v>
      </c>
      <c r="N345" s="54"/>
      <c r="O345" s="92">
        <f>Onderbouwing_M29!M875</f>
        <v>75</v>
      </c>
      <c r="P345" s="54"/>
      <c r="Q345" s="78"/>
      <c r="R345" s="54"/>
      <c r="S345" s="92">
        <f t="shared" si="34"/>
        <v>0</v>
      </c>
      <c r="T345" s="54"/>
      <c r="U345" s="280"/>
      <c r="V345" s="76"/>
      <c r="W345" s="327"/>
      <c r="X345" s="443"/>
      <c r="AA345" s="447"/>
      <c r="AC345" s="445"/>
      <c r="AE345" s="452"/>
    </row>
    <row r="346" spans="1:31" ht="15.75" customHeight="1" outlineLevel="3">
      <c r="A346" s="980">
        <f t="shared" si="47"/>
        <v>0</v>
      </c>
      <c r="B346" s="7" t="s">
        <v>54</v>
      </c>
      <c r="C346" s="321"/>
      <c r="D346" s="187"/>
      <c r="E346" s="282" t="str">
        <f>Onderbouwing_M29!B876</f>
        <v>V4-1-X4</v>
      </c>
      <c r="F346" s="226" t="str">
        <f>Onderbouwing_M29!D876</f>
        <v>Demonteren, slopen, afvoeren</v>
      </c>
      <c r="G346" s="222"/>
      <c r="H346" s="222"/>
      <c r="I346" s="351"/>
      <c r="J346" s="229"/>
      <c r="K346" s="355"/>
      <c r="L346" s="54"/>
      <c r="M346" s="59" t="str">
        <f>Onderbouwing_M29!F876</f>
        <v>won</v>
      </c>
      <c r="N346" s="54"/>
      <c r="O346" s="92">
        <f>Onderbouwing_M29!M876</f>
        <v>200</v>
      </c>
      <c r="P346" s="54"/>
      <c r="Q346" s="78"/>
      <c r="R346" s="54"/>
      <c r="S346" s="92">
        <f t="shared" si="34"/>
        <v>0</v>
      </c>
      <c r="T346" s="54"/>
      <c r="U346" s="280"/>
      <c r="V346" s="76"/>
      <c r="W346" s="327"/>
      <c r="X346" s="443"/>
      <c r="AA346" s="447"/>
    </row>
    <row r="347" spans="1:31" ht="15.75" customHeight="1" outlineLevel="3">
      <c r="A347" s="980">
        <f t="shared" ref="A347" si="48">IF(K347=0,0,1)</f>
        <v>0</v>
      </c>
      <c r="B347" s="7" t="s">
        <v>54</v>
      </c>
      <c r="C347" s="321"/>
      <c r="D347" s="187"/>
      <c r="E347" s="282" t="str">
        <f>Onderbouwing_M29!B877</f>
        <v>V4-1-X5</v>
      </c>
      <c r="F347" s="226" t="str">
        <f>Onderbouwing_M29!D877</f>
        <v>Uitvlakken bestaande constructie</v>
      </c>
      <c r="G347" s="222"/>
      <c r="H347" s="222"/>
      <c r="I347" s="351"/>
      <c r="J347" s="229"/>
      <c r="K347" s="355"/>
      <c r="L347" s="54"/>
      <c r="M347" s="59" t="str">
        <f>Onderbouwing_M29!F877</f>
        <v>m²</v>
      </c>
      <c r="N347" s="54"/>
      <c r="O347" s="92">
        <f>Onderbouwing_M29!M877</f>
        <v>16.97</v>
      </c>
      <c r="P347" s="54"/>
      <c r="Q347" s="78"/>
      <c r="R347" s="54"/>
      <c r="S347" s="92">
        <f t="shared" ref="S347" si="49">O347*K347</f>
        <v>0</v>
      </c>
      <c r="T347" s="54"/>
      <c r="U347" s="280"/>
      <c r="V347" s="76"/>
      <c r="W347" s="327"/>
      <c r="X347" s="443"/>
      <c r="AA347" s="447"/>
    </row>
    <row r="348" spans="1:31" ht="15.75" customHeight="1" outlineLevel="3">
      <c r="A348" s="980">
        <f>IF(K348=0,0,1)</f>
        <v>0</v>
      </c>
      <c r="B348" s="7" t="s">
        <v>54</v>
      </c>
      <c r="C348" s="321"/>
      <c r="D348" s="187"/>
      <c r="E348" s="282" t="str">
        <f>Onderbouwing_M29!B878</f>
        <v>V4-1-X6</v>
      </c>
      <c r="F348" s="226" t="str">
        <f>Onderbouwing_M29!D878</f>
        <v xml:space="preserve">Opdikken bij te weinig dikte </v>
      </c>
      <c r="G348" s="222"/>
      <c r="H348" s="222"/>
      <c r="I348" s="351"/>
      <c r="J348" s="229"/>
      <c r="K348" s="355"/>
      <c r="L348" s="54"/>
      <c r="M348" s="59" t="str">
        <f>Onderbouwing_M29!F878</f>
        <v>m²</v>
      </c>
      <c r="N348" s="54"/>
      <c r="O348" s="92">
        <f>Onderbouwing_M29!M878</f>
        <v>5</v>
      </c>
      <c r="P348" s="54"/>
      <c r="Q348" s="78"/>
      <c r="R348" s="54"/>
      <c r="S348" s="92">
        <f t="shared" si="34"/>
        <v>0</v>
      </c>
      <c r="T348" s="54"/>
      <c r="U348" s="280"/>
      <c r="V348" s="76"/>
      <c r="W348" s="327"/>
      <c r="X348" s="443"/>
      <c r="AA348" s="447"/>
      <c r="AC348" s="445"/>
      <c r="AE348" s="452"/>
    </row>
    <row r="349" spans="1:31" ht="15.75" customHeight="1" outlineLevel="3">
      <c r="A349" s="980">
        <f t="shared" si="47"/>
        <v>0</v>
      </c>
      <c r="C349" s="321"/>
      <c r="D349" s="187"/>
      <c r="E349" s="282" t="str">
        <f>Onderbouwing_M29!B879</f>
        <v>V4-1-X7</v>
      </c>
      <c r="F349" s="226" t="str">
        <f>Onderbouwing_M29!D879</f>
        <v>Nokbalk opdikken</v>
      </c>
      <c r="G349" s="222"/>
      <c r="H349" s="222"/>
      <c r="I349" s="351"/>
      <c r="J349" s="229"/>
      <c r="K349" s="355"/>
      <c r="L349" s="54"/>
      <c r="M349" s="59" t="str">
        <f>Onderbouwing_M29!F879</f>
        <v>m¹</v>
      </c>
      <c r="N349" s="54"/>
      <c r="O349" s="92">
        <f>Onderbouwing_M29!M879</f>
        <v>25</v>
      </c>
      <c r="P349" s="54"/>
      <c r="Q349" s="78"/>
      <c r="R349" s="54"/>
      <c r="S349" s="92">
        <f t="shared" si="34"/>
        <v>0</v>
      </c>
      <c r="T349" s="54"/>
      <c r="U349" s="280"/>
      <c r="V349" s="76"/>
      <c r="W349" s="327"/>
      <c r="X349" s="443"/>
      <c r="AA349" s="447"/>
      <c r="AC349" s="445"/>
      <c r="AE349" s="452"/>
    </row>
    <row r="350" spans="1:31" ht="15.75" customHeight="1" outlineLevel="3">
      <c r="A350" s="980">
        <f t="shared" si="47"/>
        <v>0</v>
      </c>
      <c r="C350" s="321"/>
      <c r="D350" s="187"/>
      <c r="E350" s="282" t="str">
        <f>Onderbouwing_M29!B880</f>
        <v>V4-1-X8</v>
      </c>
      <c r="F350" s="226" t="str">
        <f>Onderbouwing_M29!D880</f>
        <v>Isolatie rondom dakopeningen</v>
      </c>
      <c r="G350" s="222"/>
      <c r="H350" s="222"/>
      <c r="I350" s="351"/>
      <c r="J350" s="229"/>
      <c r="K350" s="355"/>
      <c r="L350" s="54"/>
      <c r="M350" s="59" t="str">
        <f>Onderbouwing_M29!F880</f>
        <v>won</v>
      </c>
      <c r="N350" s="54"/>
      <c r="O350" s="92">
        <f>Onderbouwing_M29!M880</f>
        <v>125</v>
      </c>
      <c r="P350" s="54"/>
      <c r="Q350" s="78"/>
      <c r="R350" s="54"/>
      <c r="S350" s="92">
        <f t="shared" si="34"/>
        <v>0</v>
      </c>
      <c r="T350" s="54"/>
      <c r="U350" s="280"/>
      <c r="V350" s="76"/>
      <c r="W350" s="327"/>
      <c r="X350" s="443"/>
      <c r="AA350" s="447"/>
      <c r="AC350" s="445"/>
      <c r="AE350" s="452"/>
    </row>
    <row r="351" spans="1:31" ht="15.75" customHeight="1" outlineLevel="3">
      <c r="A351" s="980">
        <f t="shared" si="47"/>
        <v>0</v>
      </c>
      <c r="C351" s="321"/>
      <c r="D351" s="187"/>
      <c r="E351" s="282" t="str">
        <f>Onderbouwing_M29!B881</f>
        <v>V4-1-X9</v>
      </c>
      <c r="F351" s="226" t="str">
        <f>Onderbouwing_M29!D881</f>
        <v>Steigerwerk (rolsteiger, steiger in trap, etc.)</v>
      </c>
      <c r="G351" s="222"/>
      <c r="H351" s="222"/>
      <c r="I351" s="351"/>
      <c r="J351" s="229"/>
      <c r="K351" s="355"/>
      <c r="L351" s="54"/>
      <c r="M351" s="59" t="str">
        <f>Onderbouwing_M29!F881</f>
        <v>won</v>
      </c>
      <c r="N351" s="54"/>
      <c r="O351" s="92">
        <f>Onderbouwing_M29!M881</f>
        <v>300</v>
      </c>
      <c r="P351" s="54"/>
      <c r="Q351" s="78"/>
      <c r="R351" s="54"/>
      <c r="S351" s="92">
        <f t="shared" si="34"/>
        <v>0</v>
      </c>
      <c r="T351" s="54"/>
      <c r="U351" s="280"/>
      <c r="V351" s="76"/>
      <c r="W351" s="327"/>
      <c r="X351" s="443"/>
      <c r="AA351" s="447"/>
      <c r="AC351" s="445"/>
      <c r="AE351" s="452"/>
    </row>
    <row r="352" spans="1:31" ht="15.75" customHeight="1" outlineLevel="3">
      <c r="A352" s="980">
        <f t="shared" si="47"/>
        <v>0</v>
      </c>
      <c r="C352" s="321"/>
      <c r="D352" s="187"/>
      <c r="E352" s="282" t="str">
        <f>Onderbouwing_M29!B882</f>
        <v>V4-1-X10</v>
      </c>
      <c r="F352" s="226" t="str">
        <f>Onderbouwing_M29!D882</f>
        <v>Knieschot plaatsen tot 60cm</v>
      </c>
      <c r="G352" s="222"/>
      <c r="H352" s="222"/>
      <c r="I352" s="351"/>
      <c r="J352" s="229"/>
      <c r="K352" s="355"/>
      <c r="L352" s="54"/>
      <c r="M352" s="59" t="str">
        <f>Onderbouwing_M29!F882</f>
        <v xml:space="preserve">m¹
</v>
      </c>
      <c r="N352" s="54"/>
      <c r="O352" s="92">
        <f>Onderbouwing_M29!M882</f>
        <v>45</v>
      </c>
      <c r="P352" s="54"/>
      <c r="Q352" s="78"/>
      <c r="R352" s="54"/>
      <c r="S352" s="92">
        <f t="shared" si="34"/>
        <v>0</v>
      </c>
      <c r="T352" s="54"/>
      <c r="U352" s="280"/>
      <c r="V352" s="76"/>
      <c r="W352" s="327"/>
      <c r="X352" s="443"/>
      <c r="AA352" s="447"/>
      <c r="AC352" s="445"/>
      <c r="AE352" s="452"/>
    </row>
    <row r="353" spans="1:31" ht="15.75" customHeight="1" outlineLevel="3">
      <c r="A353" s="980">
        <f t="shared" si="47"/>
        <v>0</v>
      </c>
      <c r="C353" s="321"/>
      <c r="D353" s="187"/>
      <c r="E353" s="282" t="str">
        <f>Onderbouwing_M29!B883</f>
        <v>V4-1-X11</v>
      </c>
      <c r="F353" s="226" t="str">
        <f>Onderbouwing_M29!D883</f>
        <v>Stroom verleggen per aansluitpunt</v>
      </c>
      <c r="G353" s="222"/>
      <c r="H353" s="222"/>
      <c r="I353" s="351"/>
      <c r="J353" s="229"/>
      <c r="K353" s="355"/>
      <c r="L353" s="54"/>
      <c r="M353" s="59" t="str">
        <f>Onderbouwing_M29!F883</f>
        <v>st</v>
      </c>
      <c r="N353" s="54"/>
      <c r="O353" s="92">
        <f>Onderbouwing_M29!M883</f>
        <v>75</v>
      </c>
      <c r="P353" s="54"/>
      <c r="Q353" s="78"/>
      <c r="R353" s="54"/>
      <c r="S353" s="92">
        <f t="shared" si="34"/>
        <v>0</v>
      </c>
      <c r="T353" s="54"/>
      <c r="U353" s="280"/>
      <c r="V353" s="76"/>
      <c r="W353" s="327"/>
      <c r="X353" s="443"/>
      <c r="AA353" s="447"/>
      <c r="AC353" s="445"/>
      <c r="AE353" s="452"/>
    </row>
    <row r="354" spans="1:31" ht="15.75" customHeight="1" outlineLevel="3">
      <c r="A354" s="980">
        <f t="shared" si="47"/>
        <v>0</v>
      </c>
      <c r="B354" s="7" t="s">
        <v>54</v>
      </c>
      <c r="C354" s="321"/>
      <c r="D354" s="187"/>
      <c r="E354" s="282" t="str">
        <f>Onderbouwing_M29!B884</f>
        <v>V4-1-X12</v>
      </c>
      <c r="F354" s="226" t="str">
        <f>Onderbouwing_M29!D884</f>
        <v>Afdekken trap, beschermen interieur met bijv. stucloper</v>
      </c>
      <c r="G354" s="222"/>
      <c r="H354" s="222"/>
      <c r="I354" s="351"/>
      <c r="J354" s="229"/>
      <c r="K354" s="355"/>
      <c r="L354" s="54"/>
      <c r="M354" s="59" t="str">
        <f>Onderbouwing_M29!F884</f>
        <v>won</v>
      </c>
      <c r="N354" s="54"/>
      <c r="O354" s="92">
        <f>Onderbouwing_M29!M884</f>
        <v>125</v>
      </c>
      <c r="P354" s="54"/>
      <c r="Q354" s="78"/>
      <c r="R354" s="54"/>
      <c r="S354" s="92">
        <f t="shared" si="34"/>
        <v>0</v>
      </c>
      <c r="T354" s="54"/>
      <c r="U354" s="280"/>
      <c r="V354" s="76"/>
      <c r="W354" s="327"/>
      <c r="X354" s="443"/>
      <c r="AC354" s="445"/>
      <c r="AE354" s="452"/>
    </row>
    <row r="355" spans="1:31" ht="15.75" customHeight="1" outlineLevel="3">
      <c r="A355" s="980">
        <f t="shared" si="47"/>
        <v>0</v>
      </c>
      <c r="B355" s="7" t="s">
        <v>54</v>
      </c>
      <c r="C355" s="321"/>
      <c r="D355" s="187"/>
      <c r="E355" s="282" t="str">
        <f>Onderbouwing_M29!B885</f>
        <v>V4-1-X13</v>
      </c>
      <c r="F355" s="226" t="str">
        <f>Onderbouwing_M29!D885</f>
        <v xml:space="preserve">Indien zolder toegang alleen bereikbaar met vliezotrap toeslag op prijzen </v>
      </c>
      <c r="G355" s="222"/>
      <c r="H355" s="222"/>
      <c r="I355" s="351"/>
      <c r="J355" s="229"/>
      <c r="K355" s="355"/>
      <c r="L355" s="54"/>
      <c r="M355" s="59" t="str">
        <f>Onderbouwing_M29!F885</f>
        <v>won</v>
      </c>
      <c r="N355" s="54"/>
      <c r="O355" s="995">
        <f>Onderbouwing_M29!K885</f>
        <v>0.2</v>
      </c>
      <c r="P355" s="54"/>
      <c r="Q355" s="78"/>
      <c r="R355" s="54"/>
      <c r="S355" s="92">
        <f>ROUNDUP(SUM(S306:S341),0)*O355</f>
        <v>0</v>
      </c>
      <c r="T355" s="54"/>
      <c r="U355" s="280"/>
      <c r="V355" s="76"/>
      <c r="W355" s="327"/>
      <c r="AA355" s="447"/>
      <c r="AB355" s="996" t="s">
        <v>1733</v>
      </c>
    </row>
    <row r="356" spans="1:31" ht="6" customHeight="1" outlineLevel="1">
      <c r="A356" s="980">
        <f>A357</f>
        <v>0</v>
      </c>
      <c r="B356" s="7" t="s">
        <v>54</v>
      </c>
      <c r="C356" s="321"/>
      <c r="D356" s="187"/>
      <c r="E356" s="281"/>
      <c r="F356" s="201"/>
      <c r="G356" s="132"/>
      <c r="H356" s="132"/>
      <c r="I356" s="132"/>
      <c r="J356" s="10"/>
      <c r="K356" s="48"/>
      <c r="L356" s="10"/>
      <c r="M356" s="52"/>
      <c r="N356" s="10"/>
      <c r="O356" s="53"/>
      <c r="P356" s="10"/>
      <c r="Q356" s="58"/>
      <c r="R356" s="58"/>
      <c r="S356" s="378"/>
      <c r="T356" s="10"/>
      <c r="U356" s="280"/>
      <c r="V356" s="76"/>
      <c r="W356" s="327"/>
      <c r="X356" s="161"/>
      <c r="AA356" s="462"/>
      <c r="AC356" s="445"/>
      <c r="AE356" s="452"/>
    </row>
    <row r="357" spans="1:31" ht="15.75" customHeight="1" outlineLevel="1" collapsed="1">
      <c r="A357" s="980">
        <f>IF(S357=0,0,1)</f>
        <v>0</v>
      </c>
      <c r="B357" s="7" t="s">
        <v>54</v>
      </c>
      <c r="C357" s="321"/>
      <c r="D357" s="187"/>
      <c r="E357" s="294"/>
      <c r="F357" s="241"/>
      <c r="G357" s="242"/>
      <c r="H357" s="243"/>
      <c r="I357" s="243"/>
      <c r="J357" s="244"/>
      <c r="K357" s="245"/>
      <c r="L357" s="245"/>
      <c r="M357" s="246" t="str">
        <f>E305</f>
        <v>V4-1</v>
      </c>
      <c r="N357" s="245"/>
      <c r="O357" s="248" t="s">
        <v>107</v>
      </c>
      <c r="R357" s="245"/>
      <c r="S357" s="379">
        <f>ROUNDUP(SUM(S306:S356),0)</f>
        <v>0</v>
      </c>
      <c r="T357" s="258"/>
      <c r="U357" s="295"/>
      <c r="V357" s="76"/>
      <c r="W357" s="322"/>
      <c r="X357" s="161"/>
      <c r="Y357" s="989">
        <f>S357</f>
        <v>0</v>
      </c>
      <c r="Z357" s="467"/>
      <c r="AA357" s="462"/>
      <c r="AB357" s="456"/>
      <c r="AC357" s="445"/>
      <c r="AE357" s="452"/>
    </row>
    <row r="358" spans="1:31" ht="9" hidden="1" customHeight="1" outlineLevel="3">
      <c r="A358" s="980">
        <f>A359</f>
        <v>0</v>
      </c>
      <c r="B358" s="7" t="s">
        <v>54</v>
      </c>
      <c r="C358" s="321"/>
      <c r="D358" s="187"/>
      <c r="E358" s="297"/>
      <c r="F358" s="201"/>
      <c r="G358" s="186"/>
      <c r="H358" s="186"/>
      <c r="I358" s="186"/>
      <c r="J358" s="54"/>
      <c r="K358" s="366"/>
      <c r="L358" s="54"/>
      <c r="M358" s="54"/>
      <c r="N358" s="54"/>
      <c r="O358" s="54"/>
      <c r="P358" s="54"/>
      <c r="Q358" s="54"/>
      <c r="R358" s="54"/>
      <c r="S358" s="54"/>
      <c r="T358" s="54"/>
      <c r="U358" s="743"/>
      <c r="V358" s="76"/>
      <c r="W358" s="327"/>
      <c r="X358" s="161"/>
      <c r="AA358" s="447"/>
      <c r="AC358" s="445"/>
      <c r="AE358" s="452"/>
    </row>
    <row r="359" spans="1:31" ht="15.75" hidden="1" customHeight="1" outlineLevel="3">
      <c r="A359" s="980">
        <f>A369</f>
        <v>0</v>
      </c>
      <c r="B359" s="344"/>
      <c r="C359" s="321"/>
      <c r="D359" s="187"/>
      <c r="E359" s="296" t="s">
        <v>141</v>
      </c>
      <c r="F359" s="236" t="s">
        <v>142</v>
      </c>
      <c r="G359" s="353"/>
      <c r="H359" s="236"/>
      <c r="I359" s="236"/>
      <c r="J359" s="236"/>
      <c r="K359" s="363" t="s">
        <v>72</v>
      </c>
      <c r="L359" s="237"/>
      <c r="M359" s="237" t="s">
        <v>1440</v>
      </c>
      <c r="N359" s="237"/>
      <c r="O359" s="237" t="s">
        <v>73</v>
      </c>
      <c r="P359" s="237"/>
      <c r="Q359" s="237"/>
      <c r="R359" s="237"/>
      <c r="S359" s="237" t="s">
        <v>74</v>
      </c>
      <c r="T359" s="237"/>
      <c r="U359" s="283"/>
      <c r="V359" s="76"/>
      <c r="W359" s="327"/>
      <c r="X359" s="161"/>
      <c r="AA359" s="447"/>
      <c r="AC359" s="445"/>
      <c r="AE359" s="452"/>
    </row>
    <row r="360" spans="1:31" ht="6" hidden="1" customHeight="1" collapsed="1">
      <c r="A360" s="980">
        <f>A361</f>
        <v>0</v>
      </c>
      <c r="B360" s="344"/>
      <c r="C360" s="321"/>
      <c r="D360" s="187"/>
      <c r="E360" s="279"/>
      <c r="F360" s="201"/>
      <c r="G360" s="150"/>
      <c r="H360" s="150"/>
      <c r="I360" s="150"/>
      <c r="J360" s="150"/>
      <c r="K360" s="151"/>
      <c r="L360" s="9"/>
      <c r="M360" s="152"/>
      <c r="N360" s="9"/>
      <c r="O360" s="153"/>
      <c r="P360" s="9"/>
      <c r="Q360" s="154"/>
      <c r="R360" s="9"/>
      <c r="S360" s="153"/>
      <c r="T360" s="9"/>
      <c r="U360" s="280"/>
      <c r="V360" s="76"/>
      <c r="W360" s="322"/>
      <c r="X360" s="161"/>
      <c r="AA360" s="447"/>
      <c r="AB360" s="445"/>
      <c r="AC360" s="445"/>
      <c r="AE360" s="452"/>
    </row>
    <row r="361" spans="1:31" ht="15.75" hidden="1" customHeight="1" outlineLevel="3">
      <c r="A361" s="980">
        <f t="shared" si="22"/>
        <v>0</v>
      </c>
      <c r="B361" s="344"/>
      <c r="C361" s="321"/>
      <c r="D361" s="187"/>
      <c r="E361" s="282" t="str">
        <f>Onderbouwing_M29!B889</f>
        <v>V4-2-A</v>
      </c>
      <c r="F361" s="225" t="str">
        <f>Onderbouwing_M29!D889</f>
        <v>Aanbrengen isolatie Rc=3,5 op platdak &amp;  Bitumendakbedekking</v>
      </c>
      <c r="G361" s="219"/>
      <c r="H361" s="219"/>
      <c r="I361" s="219"/>
      <c r="J361" s="481"/>
      <c r="K361" s="355"/>
      <c r="L361" s="54"/>
      <c r="M361" s="59" t="str">
        <f>Onderbouwing_M29!F889</f>
        <v>m²</v>
      </c>
      <c r="N361" s="54"/>
      <c r="O361" s="92">
        <f>Onderbouwing_M29!O889</f>
        <v>104.56</v>
      </c>
      <c r="P361" s="54"/>
      <c r="Q361" s="78"/>
      <c r="R361" s="54"/>
      <c r="S361" s="92">
        <f>O361*K361</f>
        <v>0</v>
      </c>
      <c r="T361" s="54"/>
      <c r="U361" s="280"/>
      <c r="V361" s="76"/>
      <c r="W361" s="327"/>
      <c r="X361" s="161"/>
      <c r="AA361" s="447"/>
      <c r="AC361" s="445"/>
      <c r="AE361" s="452"/>
    </row>
    <row r="362" spans="1:31" ht="6" hidden="1" customHeight="1" outlineLevel="3">
      <c r="A362" s="980">
        <f>A363</f>
        <v>0</v>
      </c>
      <c r="B362" s="344"/>
      <c r="C362" s="321"/>
      <c r="D362" s="187"/>
      <c r="E362" s="282"/>
      <c r="F362" s="226"/>
      <c r="G362" s="222"/>
      <c r="H362" s="222"/>
      <c r="I362" s="222"/>
      <c r="J362" s="230"/>
      <c r="K362" s="366"/>
      <c r="L362" s="54"/>
      <c r="M362" s="59"/>
      <c r="N362" s="54"/>
      <c r="O362" s="92"/>
      <c r="P362" s="54"/>
      <c r="Q362" s="78"/>
      <c r="R362" s="54"/>
      <c r="S362" s="92"/>
      <c r="T362" s="54"/>
      <c r="U362" s="280"/>
      <c r="V362" s="76"/>
      <c r="W362" s="327"/>
      <c r="X362" s="161"/>
      <c r="AA362" s="447"/>
      <c r="AC362" s="445"/>
      <c r="AE362" s="452"/>
    </row>
    <row r="363" spans="1:31" ht="15.75" hidden="1" customHeight="1" outlineLevel="3">
      <c r="A363" s="980">
        <f t="shared" si="22"/>
        <v>0</v>
      </c>
      <c r="B363" s="344"/>
      <c r="C363" s="321"/>
      <c r="D363" s="187"/>
      <c r="E363" s="282" t="str">
        <f>Onderbouwing_M29!B902</f>
        <v>V4-2-B</v>
      </c>
      <c r="F363" s="226" t="str">
        <f>Onderbouwing_M29!D902</f>
        <v xml:space="preserve">Aanbrengen isolatie Rc=3,5 op platdak  &amp; EPDM dakbedekking </v>
      </c>
      <c r="G363" s="222"/>
      <c r="H363" s="222"/>
      <c r="I363" s="222"/>
      <c r="J363" s="229"/>
      <c r="K363" s="355"/>
      <c r="L363" s="54"/>
      <c r="M363" s="59" t="str">
        <f>Onderbouwing_M29!F902</f>
        <v>m²</v>
      </c>
      <c r="N363" s="54"/>
      <c r="O363" s="92">
        <f>Onderbouwing_M29!O902</f>
        <v>115.56</v>
      </c>
      <c r="P363" s="54"/>
      <c r="Q363" s="78"/>
      <c r="R363" s="54"/>
      <c r="S363" s="92">
        <f t="shared" ref="S363:S367" si="50">O363*K363</f>
        <v>0</v>
      </c>
      <c r="T363" s="54"/>
      <c r="U363" s="280"/>
      <c r="V363" s="76"/>
      <c r="W363" s="327"/>
      <c r="X363" s="161"/>
      <c r="AA363" s="447"/>
      <c r="AC363" s="445"/>
      <c r="AE363" s="452"/>
    </row>
    <row r="364" spans="1:31" ht="6" hidden="1" customHeight="1" outlineLevel="3">
      <c r="A364" s="980">
        <f>A365</f>
        <v>0</v>
      </c>
      <c r="B364" s="344"/>
      <c r="C364" s="321"/>
      <c r="D364" s="187"/>
      <c r="E364" s="282"/>
      <c r="F364" s="226"/>
      <c r="G364" s="222"/>
      <c r="H364" s="222"/>
      <c r="I364" s="222"/>
      <c r="J364" s="230"/>
      <c r="K364" s="366"/>
      <c r="L364" s="54"/>
      <c r="M364" s="59"/>
      <c r="N364" s="54"/>
      <c r="O364" s="92"/>
      <c r="P364" s="54"/>
      <c r="Q364" s="78"/>
      <c r="R364" s="54"/>
      <c r="S364" s="92"/>
      <c r="T364" s="54"/>
      <c r="U364" s="280"/>
      <c r="V364" s="76"/>
      <c r="W364" s="327"/>
      <c r="X364" s="161"/>
      <c r="AA364" s="447"/>
      <c r="AC364" s="445"/>
      <c r="AE364" s="452"/>
    </row>
    <row r="365" spans="1:31" ht="15.75" hidden="1" customHeight="1" outlineLevel="3">
      <c r="A365" s="980">
        <f t="shared" ref="A365" si="51">IF(K365=0,0,1)</f>
        <v>0</v>
      </c>
      <c r="B365" s="344"/>
      <c r="C365" s="321"/>
      <c r="D365" s="187"/>
      <c r="E365" s="282" t="str">
        <f>Onderbouwing_M29!B915</f>
        <v>V4-2-C</v>
      </c>
      <c r="F365" s="226" t="str">
        <f>Onderbouwing_M29!D915</f>
        <v xml:space="preserve">Aanbrengen isolatie Rc=3,5 op platdak &amp; PVC dakbedekking </v>
      </c>
      <c r="G365" s="222"/>
      <c r="H365" s="222"/>
      <c r="I365" s="222"/>
      <c r="J365" s="229"/>
      <c r="K365" s="355"/>
      <c r="L365" s="54"/>
      <c r="M365" s="59" t="str">
        <f>Onderbouwing_M29!F915</f>
        <v>m²</v>
      </c>
      <c r="N365" s="54"/>
      <c r="O365" s="92">
        <f>Onderbouwing_M29!O915</f>
        <v>79.918224499999994</v>
      </c>
      <c r="P365" s="54"/>
      <c r="Q365" s="78"/>
      <c r="R365" s="54"/>
      <c r="S365" s="92">
        <f t="shared" si="50"/>
        <v>0</v>
      </c>
      <c r="T365" s="54"/>
      <c r="U365" s="280"/>
      <c r="V365" s="76"/>
      <c r="W365" s="327"/>
      <c r="X365" s="161"/>
      <c r="AA365" s="447"/>
      <c r="AC365" s="445"/>
      <c r="AE365" s="452"/>
    </row>
    <row r="366" spans="1:31" ht="6" hidden="1" customHeight="1" outlineLevel="3">
      <c r="A366" s="980">
        <f>A367</f>
        <v>0</v>
      </c>
      <c r="B366" s="344"/>
      <c r="C366" s="321"/>
      <c r="D366" s="187"/>
      <c r="E366" s="282"/>
      <c r="F366" s="226"/>
      <c r="G366" s="222"/>
      <c r="H366" s="222"/>
      <c r="I366" s="222"/>
      <c r="J366" s="230"/>
      <c r="K366" s="366"/>
      <c r="L366" s="54"/>
      <c r="M366" s="59"/>
      <c r="N366" s="54"/>
      <c r="O366" s="92"/>
      <c r="P366" s="54"/>
      <c r="Q366" s="78"/>
      <c r="R366" s="54"/>
      <c r="S366" s="92"/>
      <c r="T366" s="54"/>
      <c r="U366" s="280"/>
      <c r="V366" s="76"/>
      <c r="W366" s="327"/>
      <c r="X366" s="161"/>
      <c r="AA366" s="447"/>
      <c r="AC366" s="445"/>
      <c r="AE366" s="452"/>
    </row>
    <row r="367" spans="1:31" ht="15.75" hidden="1" customHeight="1" outlineLevel="3">
      <c r="A367" s="980">
        <f t="shared" si="22"/>
        <v>0</v>
      </c>
      <c r="B367" s="344"/>
      <c r="C367" s="321"/>
      <c r="D367" s="187"/>
      <c r="E367" s="282" t="str">
        <f>Onderbouwing_M29!B928</f>
        <v>V4-2-X</v>
      </c>
      <c r="F367" s="964" t="str">
        <f>Onderbouwing_M29!D928</f>
        <v>Bijkomende kosten</v>
      </c>
      <c r="G367" s="222"/>
      <c r="H367" s="222"/>
      <c r="I367" s="222"/>
      <c r="J367" s="229"/>
      <c r="K367" s="355"/>
      <c r="L367" s="54"/>
      <c r="M367" s="59" t="str">
        <f>Onderbouwing_M29!F928</f>
        <v>pst</v>
      </c>
      <c r="N367" s="54"/>
      <c r="O367" s="92">
        <f>Onderbouwing_M29!O928</f>
        <v>0</v>
      </c>
      <c r="P367" s="54"/>
      <c r="Q367" s="78"/>
      <c r="R367" s="54"/>
      <c r="S367" s="92">
        <f t="shared" si="50"/>
        <v>0</v>
      </c>
      <c r="T367" s="54"/>
      <c r="U367" s="280"/>
      <c r="V367" s="76"/>
      <c r="W367" s="327"/>
      <c r="X367" s="161"/>
      <c r="AA367" s="447" t="s">
        <v>1520</v>
      </c>
      <c r="AC367" s="445"/>
      <c r="AE367" s="452"/>
    </row>
    <row r="368" spans="1:31" ht="6" hidden="1" customHeight="1" outlineLevel="1">
      <c r="A368" s="980">
        <f>A369</f>
        <v>0</v>
      </c>
      <c r="B368" s="344"/>
      <c r="C368" s="321"/>
      <c r="D368" s="187"/>
      <c r="E368" s="281"/>
      <c r="F368" s="201"/>
      <c r="G368" s="132"/>
      <c r="H368" s="132"/>
      <c r="I368" s="132"/>
      <c r="J368" s="10"/>
      <c r="K368" s="48"/>
      <c r="L368" s="10"/>
      <c r="M368" s="52"/>
      <c r="N368" s="10"/>
      <c r="O368" s="53"/>
      <c r="P368" s="10"/>
      <c r="Q368" s="58"/>
      <c r="R368" s="58"/>
      <c r="S368" s="378"/>
      <c r="T368" s="10"/>
      <c r="U368" s="280"/>
      <c r="V368" s="76"/>
      <c r="W368" s="327"/>
      <c r="X368" s="161"/>
      <c r="AA368" s="462"/>
      <c r="AC368" s="445"/>
      <c r="AE368" s="452"/>
    </row>
    <row r="369" spans="1:31" ht="15.75" hidden="1" customHeight="1" outlineLevel="1">
      <c r="A369" s="980">
        <f>IF(S369=0,0,1)</f>
        <v>0</v>
      </c>
      <c r="B369" s="344"/>
      <c r="C369" s="321"/>
      <c r="D369" s="187"/>
      <c r="E369" s="294"/>
      <c r="F369" s="241"/>
      <c r="G369" s="242"/>
      <c r="H369" s="243"/>
      <c r="I369" s="243"/>
      <c r="J369" s="244"/>
      <c r="K369" s="245"/>
      <c r="L369" s="245"/>
      <c r="M369" s="246" t="str">
        <f>E359</f>
        <v>V4-2</v>
      </c>
      <c r="N369" s="245"/>
      <c r="O369" s="248" t="s">
        <v>107</v>
      </c>
      <c r="R369" s="245"/>
      <c r="S369" s="379">
        <f>ROUNDUP(SUM(S360:S368),0)</f>
        <v>0</v>
      </c>
      <c r="T369" s="258"/>
      <c r="U369" s="295"/>
      <c r="V369" s="76"/>
      <c r="W369" s="322"/>
      <c r="X369" s="161"/>
      <c r="Y369" s="989">
        <f>S369</f>
        <v>0</v>
      </c>
      <c r="Z369" s="467"/>
      <c r="AA369" s="462"/>
      <c r="AB369" s="456"/>
      <c r="AC369" s="445"/>
      <c r="AE369" s="452"/>
    </row>
    <row r="370" spans="1:31" ht="9" hidden="1" customHeight="1" outlineLevel="3">
      <c r="A370" s="980">
        <f>A371</f>
        <v>0</v>
      </c>
      <c r="B370" s="344"/>
      <c r="C370" s="321"/>
      <c r="D370" s="187"/>
      <c r="E370" s="297"/>
      <c r="F370" s="201"/>
      <c r="G370" s="186"/>
      <c r="H370" s="186"/>
      <c r="I370" s="186"/>
      <c r="J370" s="54"/>
      <c r="K370" s="366"/>
      <c r="L370" s="54"/>
      <c r="M370" s="54"/>
      <c r="N370" s="54"/>
      <c r="O370" s="54"/>
      <c r="P370" s="54"/>
      <c r="Q370" s="54"/>
      <c r="R370" s="54"/>
      <c r="S370" s="54"/>
      <c r="T370" s="54"/>
      <c r="U370" s="743"/>
      <c r="V370" s="76"/>
      <c r="W370" s="327"/>
      <c r="X370" s="161"/>
      <c r="AA370" s="447"/>
      <c r="AC370" s="445"/>
      <c r="AE370" s="452"/>
    </row>
    <row r="371" spans="1:31" ht="15.75" hidden="1" customHeight="1" outlineLevel="3">
      <c r="A371" s="980">
        <f>A385</f>
        <v>0</v>
      </c>
      <c r="B371" s="344"/>
      <c r="C371" s="321"/>
      <c r="D371" s="187"/>
      <c r="E371" s="296" t="s">
        <v>143</v>
      </c>
      <c r="F371" s="236" t="s">
        <v>144</v>
      </c>
      <c r="G371" s="353"/>
      <c r="H371" s="236"/>
      <c r="I371" s="236"/>
      <c r="J371" s="236"/>
      <c r="K371" s="363" t="s">
        <v>72</v>
      </c>
      <c r="L371" s="237"/>
      <c r="M371" s="237" t="s">
        <v>1440</v>
      </c>
      <c r="N371" s="237"/>
      <c r="O371" s="237" t="s">
        <v>73</v>
      </c>
      <c r="P371" s="237"/>
      <c r="Q371" s="237"/>
      <c r="R371" s="237"/>
      <c r="S371" s="237" t="s">
        <v>74</v>
      </c>
      <c r="T371" s="237"/>
      <c r="U371" s="283"/>
      <c r="V371" s="76"/>
      <c r="W371" s="327"/>
      <c r="X371" s="161"/>
      <c r="AA371" s="447"/>
      <c r="AC371" s="445"/>
      <c r="AE371" s="452"/>
    </row>
    <row r="372" spans="1:31" ht="6" hidden="1" customHeight="1" collapsed="1">
      <c r="A372" s="980">
        <f>A373</f>
        <v>0</v>
      </c>
      <c r="B372" s="344"/>
      <c r="C372" s="321"/>
      <c r="D372" s="187"/>
      <c r="E372" s="279"/>
      <c r="F372" s="201"/>
      <c r="G372" s="150"/>
      <c r="H372" s="150"/>
      <c r="I372" s="150"/>
      <c r="J372" s="150"/>
      <c r="K372" s="151"/>
      <c r="L372" s="9"/>
      <c r="M372" s="152"/>
      <c r="N372" s="9"/>
      <c r="O372" s="153"/>
      <c r="P372" s="9"/>
      <c r="Q372" s="154"/>
      <c r="R372" s="9"/>
      <c r="S372" s="153"/>
      <c r="T372" s="9"/>
      <c r="U372" s="280"/>
      <c r="V372" s="76"/>
      <c r="W372" s="322"/>
      <c r="X372" s="161"/>
      <c r="AA372" s="447"/>
      <c r="AB372" s="445"/>
      <c r="AC372" s="445"/>
      <c r="AE372" s="452"/>
    </row>
    <row r="373" spans="1:31" ht="15.75" hidden="1" customHeight="1" outlineLevel="3">
      <c r="A373" s="980">
        <f>IF(K373=0,0,1)</f>
        <v>0</v>
      </c>
      <c r="B373" s="344"/>
      <c r="C373" s="321"/>
      <c r="D373" s="187"/>
      <c r="E373" s="282" t="str">
        <f>Onderbouwing_M29!B936</f>
        <v>V3-3-A</v>
      </c>
      <c r="F373" s="225" t="str">
        <f>Onderbouwing_M29!D936</f>
        <v>Vervangen vierpans dakraam 45 x 55 cm- pannen dak</v>
      </c>
      <c r="G373" s="219"/>
      <c r="H373" s="219"/>
      <c r="I373" s="219"/>
      <c r="J373" s="481"/>
      <c r="K373" s="355"/>
      <c r="L373" s="54"/>
      <c r="M373" s="59" t="str">
        <f>Onderbouwing_M29!F936</f>
        <v>st</v>
      </c>
      <c r="N373" s="54"/>
      <c r="O373" s="92">
        <f>Onderbouwing_M29!O936</f>
        <v>220</v>
      </c>
      <c r="P373" s="54"/>
      <c r="Q373" s="78"/>
      <c r="R373" s="54"/>
      <c r="S373" s="92">
        <f>O373*K373</f>
        <v>0</v>
      </c>
      <c r="T373" s="54"/>
      <c r="U373" s="280"/>
      <c r="V373" s="76"/>
      <c r="W373" s="327"/>
      <c r="X373" s="161"/>
      <c r="AA373" s="447"/>
      <c r="AC373" s="445"/>
      <c r="AE373" s="452"/>
    </row>
    <row r="374" spans="1:31" ht="6" hidden="1" customHeight="1" outlineLevel="3">
      <c r="A374" s="980">
        <f>A375</f>
        <v>0</v>
      </c>
      <c r="B374" s="344"/>
      <c r="C374" s="321"/>
      <c r="D374" s="187"/>
      <c r="E374" s="282"/>
      <c r="F374" s="226"/>
      <c r="G374" s="222"/>
      <c r="H374" s="222"/>
      <c r="I374" s="222"/>
      <c r="J374" s="230"/>
      <c r="K374" s="366"/>
      <c r="L374" s="54"/>
      <c r="M374" s="59"/>
      <c r="N374" s="54"/>
      <c r="O374" s="92"/>
      <c r="P374" s="54"/>
      <c r="Q374" s="78"/>
      <c r="R374" s="54"/>
      <c r="S374" s="92"/>
      <c r="T374" s="54"/>
      <c r="U374" s="280"/>
      <c r="V374" s="76"/>
      <c r="W374" s="327"/>
      <c r="X374" s="161"/>
      <c r="AA374" s="447"/>
      <c r="AC374" s="445"/>
      <c r="AE374" s="452"/>
    </row>
    <row r="375" spans="1:31" ht="15.75" hidden="1" customHeight="1" outlineLevel="3">
      <c r="A375" s="980">
        <f>IF(K375=0,0,1)</f>
        <v>0</v>
      </c>
      <c r="B375" s="344"/>
      <c r="C375" s="321"/>
      <c r="D375" s="187"/>
      <c r="E375" s="282" t="str">
        <f>Onderbouwing_M29!B944</f>
        <v>V3-3-A</v>
      </c>
      <c r="F375" s="226" t="str">
        <f>Onderbouwing_M29!D944</f>
        <v>Vervangen vierpans dakraam 45 x 73 cm- pannen dak</v>
      </c>
      <c r="G375" s="222"/>
      <c r="H375" s="222"/>
      <c r="I375" s="222"/>
      <c r="J375" s="229"/>
      <c r="K375" s="355"/>
      <c r="L375" s="54"/>
      <c r="M375" s="59" t="str">
        <f>Onderbouwing_M29!F944</f>
        <v>st</v>
      </c>
      <c r="N375" s="54"/>
      <c r="O375" s="92">
        <f>Onderbouwing_M29!O952</f>
        <v>510</v>
      </c>
      <c r="P375" s="54"/>
      <c r="Q375" s="78"/>
      <c r="R375" s="54"/>
      <c r="S375" s="92">
        <f t="shared" ref="S375:S383" si="52">O375*K375</f>
        <v>0</v>
      </c>
      <c r="T375" s="54"/>
      <c r="U375" s="280"/>
      <c r="V375" s="76"/>
      <c r="W375" s="327"/>
      <c r="X375" s="161"/>
      <c r="AA375" s="447"/>
      <c r="AC375" s="445"/>
      <c r="AE375" s="452"/>
    </row>
    <row r="376" spans="1:31" ht="6" hidden="1" customHeight="1" outlineLevel="3">
      <c r="A376" s="980">
        <f>A381</f>
        <v>0</v>
      </c>
      <c r="B376" s="344"/>
      <c r="C376" s="321"/>
      <c r="D376" s="187"/>
      <c r="E376" s="282"/>
      <c r="F376" s="226"/>
      <c r="G376" s="222"/>
      <c r="H376" s="222"/>
      <c r="I376" s="222"/>
      <c r="J376" s="230"/>
      <c r="K376" s="366"/>
      <c r="L376" s="54"/>
      <c r="M376" s="59"/>
      <c r="N376" s="54"/>
      <c r="O376" s="92"/>
      <c r="P376" s="54"/>
      <c r="Q376" s="78"/>
      <c r="R376" s="54"/>
      <c r="S376" s="92"/>
      <c r="T376" s="54"/>
      <c r="U376" s="280"/>
      <c r="V376" s="76"/>
      <c r="W376" s="327"/>
      <c r="X376" s="161"/>
      <c r="AA376" s="447"/>
      <c r="AC376" s="445"/>
      <c r="AE376" s="452"/>
    </row>
    <row r="377" spans="1:31" ht="15.75" hidden="1" customHeight="1" outlineLevel="3">
      <c r="A377" s="980">
        <f>IF(K377=0,0,1)</f>
        <v>0</v>
      </c>
      <c r="B377" s="344"/>
      <c r="C377" s="321"/>
      <c r="D377" s="187"/>
      <c r="E377" s="282" t="str">
        <f>Onderbouwing_M29!B952</f>
        <v>V3-3-B</v>
      </c>
      <c r="F377" s="225" t="str">
        <f>Onderbouwing_M29!D952</f>
        <v>Vervangen vierpans dakraam 45 x 55 cm- rieten dak</v>
      </c>
      <c r="G377" s="219"/>
      <c r="H377" s="219"/>
      <c r="I377" s="219"/>
      <c r="J377" s="481"/>
      <c r="K377" s="355"/>
      <c r="L377" s="54"/>
      <c r="M377" s="59" t="str">
        <f>Onderbouwing_M29!F952</f>
        <v>st</v>
      </c>
      <c r="N377" s="54"/>
      <c r="O377" s="92">
        <f>Onderbouwing_M29!O952</f>
        <v>510</v>
      </c>
      <c r="P377" s="54"/>
      <c r="Q377" s="78"/>
      <c r="R377" s="54"/>
      <c r="S377" s="92">
        <f t="shared" si="52"/>
        <v>0</v>
      </c>
      <c r="T377" s="54"/>
      <c r="U377" s="280"/>
      <c r="V377" s="76"/>
      <c r="W377" s="327"/>
      <c r="X377" s="161"/>
      <c r="AA377" s="447"/>
      <c r="AC377" s="445"/>
      <c r="AE377" s="452"/>
    </row>
    <row r="378" spans="1:31" ht="6" hidden="1" customHeight="1" outlineLevel="3">
      <c r="A378" s="980">
        <f>A379</f>
        <v>0</v>
      </c>
      <c r="B378" s="344"/>
      <c r="C378" s="321"/>
      <c r="D378" s="187"/>
      <c r="E378" s="282"/>
      <c r="F378" s="226"/>
      <c r="G378" s="222"/>
      <c r="H378" s="222"/>
      <c r="I378" s="222"/>
      <c r="J378" s="230"/>
      <c r="K378" s="366"/>
      <c r="L378" s="54"/>
      <c r="M378" s="59"/>
      <c r="N378" s="54"/>
      <c r="O378" s="92"/>
      <c r="P378" s="54"/>
      <c r="Q378" s="78"/>
      <c r="R378" s="54"/>
      <c r="S378" s="92"/>
      <c r="T378" s="54"/>
      <c r="U378" s="280"/>
      <c r="V378" s="76"/>
      <c r="W378" s="327"/>
      <c r="X378" s="161"/>
      <c r="AA378" s="447"/>
      <c r="AC378" s="445"/>
      <c r="AE378" s="452"/>
    </row>
    <row r="379" spans="1:31" ht="15.75" hidden="1" customHeight="1" outlineLevel="3">
      <c r="A379" s="980">
        <f t="shared" ref="A379" si="53">IF(K379=0,0,1)</f>
        <v>0</v>
      </c>
      <c r="B379" s="344"/>
      <c r="C379" s="321"/>
      <c r="D379" s="187"/>
      <c r="E379" s="282" t="str">
        <f>Onderbouwing_M29!B960</f>
        <v>V3-3-B</v>
      </c>
      <c r="F379" s="226" t="str">
        <f>Onderbouwing_M29!D960</f>
        <v>Vervangen vierpans dakraam 45 x 73 cn - rieten dak</v>
      </c>
      <c r="G379" s="222"/>
      <c r="H379" s="222"/>
      <c r="I379" s="222"/>
      <c r="J379" s="229"/>
      <c r="K379" s="355"/>
      <c r="L379" s="54"/>
      <c r="M379" s="59" t="str">
        <f>Onderbouwing_M29!F960</f>
        <v>st</v>
      </c>
      <c r="N379" s="54"/>
      <c r="O379" s="92">
        <f>Onderbouwing_M29!O960</f>
        <v>555</v>
      </c>
      <c r="P379" s="54"/>
      <c r="Q379" s="78"/>
      <c r="R379" s="54"/>
      <c r="S379" s="92">
        <f t="shared" si="52"/>
        <v>0</v>
      </c>
      <c r="T379" s="54"/>
      <c r="U379" s="280"/>
      <c r="V379" s="76"/>
      <c r="W379" s="327"/>
      <c r="X379" s="161"/>
      <c r="AA379" s="447" t="s">
        <v>1520</v>
      </c>
      <c r="AC379" s="445"/>
      <c r="AE379" s="452"/>
    </row>
    <row r="380" spans="1:31" ht="6" hidden="1" customHeight="1" outlineLevel="3">
      <c r="A380" s="980">
        <f>A385</f>
        <v>0</v>
      </c>
      <c r="B380" s="344"/>
      <c r="C380" s="321"/>
      <c r="D380" s="187"/>
      <c r="E380" s="282"/>
      <c r="F380" s="480"/>
      <c r="G380" s="222"/>
      <c r="H380" s="222"/>
      <c r="I380" s="222"/>
      <c r="J380" s="230"/>
      <c r="K380" s="366"/>
      <c r="L380" s="54"/>
      <c r="M380" s="59"/>
      <c r="N380" s="54"/>
      <c r="O380" s="92"/>
      <c r="P380" s="54"/>
      <c r="Q380" s="78"/>
      <c r="R380" s="54"/>
      <c r="S380" s="92"/>
      <c r="T380" s="54"/>
      <c r="U380" s="280"/>
      <c r="V380" s="76"/>
      <c r="W380" s="327"/>
      <c r="X380" s="161"/>
      <c r="AA380" s="447"/>
      <c r="AC380" s="445"/>
      <c r="AE380" s="452"/>
    </row>
    <row r="381" spans="1:31" ht="15.75" hidden="1" customHeight="1" outlineLevel="3">
      <c r="A381" s="980">
        <f>SUM(A382:B384)</f>
        <v>0</v>
      </c>
      <c r="B381" s="344"/>
      <c r="C381" s="321"/>
      <c r="D381" s="187"/>
      <c r="E381" s="282" t="str">
        <f>Onderbouwing_M29!B969</f>
        <v>V3-3-X</v>
      </c>
      <c r="F381" s="963" t="str">
        <f>Onderbouwing_M29!D969</f>
        <v>Bijkomende kosten</v>
      </c>
      <c r="G381" s="222"/>
      <c r="H381" s="222"/>
      <c r="I381" s="222"/>
      <c r="J381" s="229"/>
      <c r="K381" s="59"/>
      <c r="L381" s="59"/>
      <c r="M381" s="59"/>
      <c r="N381" s="54"/>
      <c r="O381" s="92"/>
      <c r="P381" s="54"/>
      <c r="Q381" s="78"/>
      <c r="R381" s="54"/>
      <c r="S381" s="92"/>
      <c r="T381" s="54"/>
      <c r="U381" s="280"/>
      <c r="V381" s="76"/>
      <c r="W381" s="327"/>
      <c r="X381" s="161"/>
      <c r="AA381" s="447"/>
      <c r="AC381" s="445"/>
      <c r="AE381" s="452"/>
    </row>
    <row r="382" spans="1:31" ht="6" hidden="1" customHeight="1" outlineLevel="1">
      <c r="A382" s="980">
        <f>A383</f>
        <v>0</v>
      </c>
      <c r="B382" s="344"/>
      <c r="C382" s="321"/>
      <c r="D382" s="187"/>
      <c r="E382" s="281"/>
      <c r="F382" s="201"/>
      <c r="G382" s="132"/>
      <c r="H382" s="132"/>
      <c r="I382" s="132"/>
      <c r="J382" s="10"/>
      <c r="K382" s="48"/>
      <c r="L382" s="10"/>
      <c r="M382" s="52"/>
      <c r="N382" s="10"/>
      <c r="O382" s="53"/>
      <c r="P382" s="10"/>
      <c r="Q382" s="58"/>
      <c r="R382" s="58"/>
      <c r="S382" s="92"/>
      <c r="T382" s="10"/>
      <c r="U382" s="280"/>
      <c r="V382" s="76"/>
      <c r="W382" s="327"/>
      <c r="X382" s="161"/>
      <c r="AA382" s="462"/>
      <c r="AC382" s="445"/>
      <c r="AE382" s="452"/>
    </row>
    <row r="383" spans="1:31" ht="15.75" hidden="1" customHeight="1" outlineLevel="3">
      <c r="A383" s="980">
        <f>IF(K383=0,0,1)</f>
        <v>0</v>
      </c>
      <c r="B383" s="344"/>
      <c r="C383" s="321"/>
      <c r="D383" s="187"/>
      <c r="E383" s="282"/>
      <c r="F383" s="226"/>
      <c r="G383" s="222"/>
      <c r="H383" s="222"/>
      <c r="I383" s="222"/>
      <c r="J383" s="229"/>
      <c r="K383" s="355"/>
      <c r="L383" s="54"/>
      <c r="M383" s="59"/>
      <c r="N383" s="54"/>
      <c r="O383" s="92"/>
      <c r="P383" s="54"/>
      <c r="Q383" s="78"/>
      <c r="R383" s="54"/>
      <c r="S383" s="92">
        <f t="shared" si="52"/>
        <v>0</v>
      </c>
      <c r="T383" s="54"/>
      <c r="U383" s="280"/>
      <c r="V383" s="76"/>
      <c r="W383" s="327"/>
      <c r="X383" s="161"/>
      <c r="AA383" s="447"/>
      <c r="AC383" s="445"/>
      <c r="AE383" s="452"/>
    </row>
    <row r="384" spans="1:31" ht="6" hidden="1" customHeight="1" outlineLevel="3">
      <c r="A384" s="980">
        <f>A385</f>
        <v>0</v>
      </c>
      <c r="B384" s="344"/>
      <c r="C384" s="321"/>
      <c r="D384" s="187"/>
      <c r="E384" s="282"/>
      <c r="F384" s="226"/>
      <c r="G384" s="222"/>
      <c r="H384" s="222"/>
      <c r="I384" s="222"/>
      <c r="J384" s="230"/>
      <c r="K384" s="366"/>
      <c r="L384" s="54"/>
      <c r="M384" s="59"/>
      <c r="N384" s="54"/>
      <c r="O384" s="92"/>
      <c r="P384" s="54"/>
      <c r="Q384" s="78"/>
      <c r="R384" s="54"/>
      <c r="S384" s="92"/>
      <c r="T384" s="54"/>
      <c r="U384" s="280"/>
      <c r="V384" s="76"/>
      <c r="W384" s="327"/>
      <c r="X384" s="161"/>
      <c r="AA384" s="447"/>
      <c r="AC384" s="445"/>
      <c r="AE384" s="452"/>
    </row>
    <row r="385" spans="1:31" ht="15.75" hidden="1" customHeight="1" outlineLevel="1">
      <c r="A385" s="980">
        <f>IF(S385=0,0,1)</f>
        <v>0</v>
      </c>
      <c r="B385" s="344"/>
      <c r="C385" s="321"/>
      <c r="D385" s="187"/>
      <c r="E385" s="294"/>
      <c r="F385" s="241"/>
      <c r="G385" s="242"/>
      <c r="H385" s="243"/>
      <c r="I385" s="243"/>
      <c r="J385" s="244"/>
      <c r="K385" s="245"/>
      <c r="L385" s="245"/>
      <c r="M385" s="246" t="str">
        <f>E371</f>
        <v>V4-3</v>
      </c>
      <c r="N385" s="245"/>
      <c r="O385" s="248" t="s">
        <v>107</v>
      </c>
      <c r="R385" s="245"/>
      <c r="S385" s="379">
        <f>ROUNDUP(SUM(S373:S384),0)</f>
        <v>0</v>
      </c>
      <c r="T385" s="258"/>
      <c r="U385" s="295"/>
      <c r="V385" s="76"/>
      <c r="W385" s="322"/>
      <c r="X385" s="161"/>
      <c r="Y385" s="989">
        <f>S385</f>
        <v>0</v>
      </c>
      <c r="Z385" s="467"/>
      <c r="AA385" s="462"/>
      <c r="AB385" s="456"/>
      <c r="AC385" s="445"/>
      <c r="AE385" s="452"/>
    </row>
    <row r="386" spans="1:31" ht="9" hidden="1" customHeight="1" outlineLevel="3">
      <c r="A386" s="980">
        <f>A387</f>
        <v>0</v>
      </c>
      <c r="B386" s="344"/>
      <c r="C386" s="321"/>
      <c r="D386" s="187"/>
      <c r="E386" s="297"/>
      <c r="F386" s="201"/>
      <c r="G386" s="186"/>
      <c r="H386" s="186"/>
      <c r="I386" s="186"/>
      <c r="J386" s="54"/>
      <c r="K386" s="366"/>
      <c r="L386" s="54"/>
      <c r="M386" s="54"/>
      <c r="N386" s="54"/>
      <c r="O386" s="54"/>
      <c r="P386" s="54"/>
      <c r="Q386" s="54"/>
      <c r="R386" s="54"/>
      <c r="S386" s="54"/>
      <c r="T386" s="54"/>
      <c r="U386" s="743"/>
      <c r="V386" s="76"/>
      <c r="W386" s="327"/>
      <c r="X386" s="161"/>
      <c r="AA386" s="447"/>
      <c r="AC386" s="445"/>
      <c r="AE386" s="452"/>
    </row>
    <row r="387" spans="1:31" ht="15.75" hidden="1" customHeight="1" outlineLevel="3">
      <c r="A387" s="980">
        <f>A408</f>
        <v>0</v>
      </c>
      <c r="B387" s="344"/>
      <c r="C387" s="321"/>
      <c r="D387" s="187"/>
      <c r="E387" s="296" t="s">
        <v>145</v>
      </c>
      <c r="F387" s="236" t="s">
        <v>146</v>
      </c>
      <c r="G387" s="353"/>
      <c r="H387" s="236"/>
      <c r="I387" s="236"/>
      <c r="J387" s="236"/>
      <c r="K387" s="363" t="s">
        <v>72</v>
      </c>
      <c r="L387" s="237"/>
      <c r="M387" s="237" t="s">
        <v>1440</v>
      </c>
      <c r="N387" s="237"/>
      <c r="O387" s="237" t="s">
        <v>73</v>
      </c>
      <c r="P387" s="237"/>
      <c r="Q387" s="237"/>
      <c r="R387" s="237"/>
      <c r="S387" s="237" t="s">
        <v>74</v>
      </c>
      <c r="T387" s="237"/>
      <c r="U387" s="283"/>
      <c r="V387" s="76"/>
      <c r="W387" s="327"/>
      <c r="X387" s="161"/>
      <c r="AA387" s="447"/>
      <c r="AC387" s="445"/>
      <c r="AE387" s="452"/>
    </row>
    <row r="388" spans="1:31" ht="6" hidden="1" customHeight="1">
      <c r="A388" s="980">
        <f>A389</f>
        <v>0</v>
      </c>
      <c r="B388" s="344"/>
      <c r="C388" s="321"/>
      <c r="D388" s="187"/>
      <c r="E388" s="279"/>
      <c r="F388" s="201"/>
      <c r="G388" s="150"/>
      <c r="H388" s="150"/>
      <c r="I388" s="150"/>
      <c r="J388" s="150"/>
      <c r="K388" s="151"/>
      <c r="L388" s="9"/>
      <c r="M388" s="152"/>
      <c r="N388" s="9"/>
      <c r="O388" s="153"/>
      <c r="P388" s="9"/>
      <c r="Q388" s="154"/>
      <c r="R388" s="9"/>
      <c r="S388" s="153"/>
      <c r="T388" s="9"/>
      <c r="U388" s="280"/>
      <c r="V388" s="76"/>
      <c r="W388" s="322"/>
      <c r="X388" s="161"/>
      <c r="AA388" s="447"/>
      <c r="AB388" s="445"/>
      <c r="AC388" s="445"/>
      <c r="AE388" s="452"/>
    </row>
    <row r="389" spans="1:31" ht="15.75" hidden="1" customHeight="1" outlineLevel="3">
      <c r="A389" s="980">
        <f t="shared" ref="A389:A468" si="54">IF(K389=0,0,1)</f>
        <v>0</v>
      </c>
      <c r="B389" s="344"/>
      <c r="C389" s="321"/>
      <c r="D389" s="187"/>
      <c r="E389" s="282" t="str">
        <f>Onderbouwing_M29!B977</f>
        <v>V4-4-A</v>
      </c>
      <c r="F389" s="225" t="str">
        <f>Onderbouwing_M29!D977</f>
        <v>Vervangen dakraam afm. 1200x1140 (BxH)</v>
      </c>
      <c r="G389" s="219"/>
      <c r="H389" s="219"/>
      <c r="I389" s="219"/>
      <c r="J389" s="481"/>
      <c r="K389" s="355"/>
      <c r="L389" s="54"/>
      <c r="M389" s="59" t="str">
        <f>Onderbouwing_M29!F977</f>
        <v>st</v>
      </c>
      <c r="N389" s="54"/>
      <c r="O389" s="92">
        <f>Onderbouwing_M29!O977</f>
        <v>1145.8800000000001</v>
      </c>
      <c r="P389" s="54"/>
      <c r="Q389" s="78"/>
      <c r="R389" s="54"/>
      <c r="S389" s="92">
        <f>O389*K389</f>
        <v>0</v>
      </c>
      <c r="T389" s="54"/>
      <c r="U389" s="280"/>
      <c r="V389" s="76"/>
      <c r="W389" s="327"/>
      <c r="X389" s="161"/>
      <c r="AA389" s="992" t="s">
        <v>1537</v>
      </c>
      <c r="AC389" s="445"/>
      <c r="AE389" s="452"/>
    </row>
    <row r="390" spans="1:31" ht="6" hidden="1" customHeight="1" outlineLevel="3">
      <c r="A390" s="980">
        <f>A391</f>
        <v>0</v>
      </c>
      <c r="B390" s="344"/>
      <c r="C390" s="321"/>
      <c r="D390" s="187"/>
      <c r="E390" s="282"/>
      <c r="F390" s="226"/>
      <c r="G390" s="222"/>
      <c r="H390" s="222"/>
      <c r="I390" s="222"/>
      <c r="J390" s="230"/>
      <c r="K390" s="366"/>
      <c r="L390" s="54"/>
      <c r="M390" s="59"/>
      <c r="N390" s="54"/>
      <c r="O390" s="92"/>
      <c r="P390" s="54"/>
      <c r="Q390" s="78"/>
      <c r="R390" s="54"/>
      <c r="S390" s="92"/>
      <c r="T390" s="54"/>
      <c r="U390" s="280"/>
      <c r="V390" s="76"/>
      <c r="W390" s="327"/>
      <c r="X390" s="161"/>
      <c r="AA390" s="447"/>
      <c r="AC390" s="445"/>
      <c r="AE390" s="452"/>
    </row>
    <row r="391" spans="1:31" ht="15.75" hidden="1" customHeight="1" outlineLevel="3">
      <c r="A391" s="980">
        <f t="shared" si="54"/>
        <v>0</v>
      </c>
      <c r="B391" s="344"/>
      <c r="C391" s="321"/>
      <c r="D391" s="187"/>
      <c r="E391" s="282" t="str">
        <f>Onderbouwing_M29!B991</f>
        <v>V4-4-B</v>
      </c>
      <c r="F391" s="226" t="str">
        <f>Onderbouwing_M29!D991</f>
        <v>Vervangen dakraam afm. ????x???? (BxH)</v>
      </c>
      <c r="G391" s="222"/>
      <c r="H391" s="222"/>
      <c r="I391" s="222"/>
      <c r="J391" s="229"/>
      <c r="K391" s="355">
        <v>0</v>
      </c>
      <c r="L391" s="54"/>
      <c r="M391" s="59" t="str">
        <f>Onderbouwing_M29!F991</f>
        <v>st</v>
      </c>
      <c r="N391" s="54"/>
      <c r="O391" s="92">
        <f>Onderbouwing_M29!O991</f>
        <v>0</v>
      </c>
      <c r="P391" s="54"/>
      <c r="Q391" s="78"/>
      <c r="R391" s="54"/>
      <c r="S391" s="92">
        <f t="shared" ref="S391:S406" si="55">O391*K391</f>
        <v>0</v>
      </c>
      <c r="T391" s="54"/>
      <c r="U391" s="280"/>
      <c r="V391" s="76"/>
      <c r="W391" s="327"/>
      <c r="X391" s="161"/>
      <c r="AA391" s="447"/>
      <c r="AC391" s="445"/>
      <c r="AE391" s="452"/>
    </row>
    <row r="392" spans="1:31" ht="6" hidden="1" customHeight="1" outlineLevel="3">
      <c r="A392" s="980">
        <f>A393</f>
        <v>0</v>
      </c>
      <c r="B392" s="344"/>
      <c r="C392" s="321"/>
      <c r="D392" s="187"/>
      <c r="E392" s="282"/>
      <c r="F392" s="226"/>
      <c r="G392" s="222"/>
      <c r="H392" s="222"/>
      <c r="I392" s="222"/>
      <c r="J392" s="230"/>
      <c r="K392" s="366"/>
      <c r="L392" s="54"/>
      <c r="M392" s="59"/>
      <c r="N392" s="54"/>
      <c r="O392" s="92"/>
      <c r="P392" s="54"/>
      <c r="Q392" s="78"/>
      <c r="R392" s="54"/>
      <c r="S392" s="92"/>
      <c r="T392" s="54"/>
      <c r="U392" s="280"/>
      <c r="V392" s="76"/>
      <c r="W392" s="327"/>
      <c r="X392" s="161"/>
      <c r="AA392" s="447"/>
      <c r="AC392" s="445"/>
      <c r="AE392" s="452"/>
    </row>
    <row r="393" spans="1:31" ht="15.75" hidden="1" customHeight="1" outlineLevel="3">
      <c r="A393" s="980">
        <f t="shared" ref="A393" si="56">IF(K393=0,0,1)</f>
        <v>0</v>
      </c>
      <c r="B393" s="344"/>
      <c r="C393" s="321"/>
      <c r="D393" s="187"/>
      <c r="E393" s="282"/>
      <c r="F393" s="225"/>
      <c r="G393" s="219"/>
      <c r="H393" s="219"/>
      <c r="I393" s="219"/>
      <c r="J393" s="481"/>
      <c r="K393" s="355">
        <v>0</v>
      </c>
      <c r="L393" s="54"/>
      <c r="M393" s="59" t="str">
        <f>Onderbouwing_M29!F981</f>
        <v>pst</v>
      </c>
      <c r="N393" s="54"/>
      <c r="O393" s="92">
        <f>Onderbouwing_M29!O981</f>
        <v>0</v>
      </c>
      <c r="P393" s="54"/>
      <c r="Q393" s="78"/>
      <c r="R393" s="54"/>
      <c r="S393" s="92">
        <f t="shared" si="55"/>
        <v>0</v>
      </c>
      <c r="T393" s="54"/>
      <c r="U393" s="280"/>
      <c r="V393" s="76"/>
      <c r="W393" s="327"/>
      <c r="X393" s="161"/>
      <c r="AA393" s="204"/>
      <c r="AC393" s="445"/>
      <c r="AE393" s="452"/>
    </row>
    <row r="394" spans="1:31" ht="6" hidden="1" customHeight="1" outlineLevel="3">
      <c r="A394" s="980">
        <f>A395</f>
        <v>0</v>
      </c>
      <c r="B394" s="344"/>
      <c r="C394" s="321"/>
      <c r="D394" s="187"/>
      <c r="E394" s="282"/>
      <c r="F394" s="226"/>
      <c r="G394" s="222"/>
      <c r="H394" s="222"/>
      <c r="I394" s="222"/>
      <c r="J394" s="230"/>
      <c r="K394" s="366"/>
      <c r="L394" s="54"/>
      <c r="M394" s="59"/>
      <c r="N394" s="54"/>
      <c r="O394" s="92"/>
      <c r="P394" s="54"/>
      <c r="Q394" s="78"/>
      <c r="R394" s="54"/>
      <c r="S394" s="92"/>
      <c r="T394" s="54"/>
      <c r="U394" s="280"/>
      <c r="V394" s="76"/>
      <c r="W394" s="327"/>
      <c r="X394" s="161"/>
      <c r="AA394" s="447"/>
      <c r="AC394" s="445"/>
      <c r="AE394" s="452"/>
    </row>
    <row r="395" spans="1:31" ht="15.75" hidden="1" customHeight="1" outlineLevel="3">
      <c r="A395" s="980">
        <f t="shared" ref="A395" si="57">IF(K395=0,0,1)</f>
        <v>0</v>
      </c>
      <c r="B395" s="344"/>
      <c r="C395" s="321"/>
      <c r="D395" s="187"/>
      <c r="E395" s="282"/>
      <c r="F395" s="226"/>
      <c r="G395" s="222"/>
      <c r="H395" s="222"/>
      <c r="I395" s="222"/>
      <c r="J395" s="229"/>
      <c r="K395" s="355">
        <v>0</v>
      </c>
      <c r="L395" s="54"/>
      <c r="M395" s="59"/>
      <c r="N395" s="54"/>
      <c r="O395" s="92">
        <f>Onderbouwing_M29!O995</f>
        <v>0</v>
      </c>
      <c r="P395" s="54"/>
      <c r="Q395" s="78"/>
      <c r="R395" s="54"/>
      <c r="S395" s="92">
        <f t="shared" si="55"/>
        <v>0</v>
      </c>
      <c r="T395" s="54"/>
      <c r="U395" s="280"/>
      <c r="V395" s="76"/>
      <c r="W395" s="327"/>
      <c r="X395" s="161"/>
      <c r="AA395" s="447"/>
      <c r="AC395" s="445"/>
      <c r="AE395" s="452"/>
    </row>
    <row r="396" spans="1:31" ht="6" hidden="1" customHeight="1" outlineLevel="3">
      <c r="A396" s="980">
        <f>A397</f>
        <v>0</v>
      </c>
      <c r="B396" s="344"/>
      <c r="C396" s="321"/>
      <c r="D396" s="187"/>
      <c r="E396" s="282"/>
      <c r="F396" s="226"/>
      <c r="G396" s="222"/>
      <c r="H396" s="222"/>
      <c r="I396" s="222"/>
      <c r="J396" s="230"/>
      <c r="K396" s="366"/>
      <c r="L396" s="54"/>
      <c r="M396" s="59"/>
      <c r="N396" s="54"/>
      <c r="O396" s="92"/>
      <c r="P396" s="54"/>
      <c r="Q396" s="78"/>
      <c r="R396" s="54"/>
      <c r="S396" s="92"/>
      <c r="T396" s="54"/>
      <c r="U396" s="280"/>
      <c r="V396" s="76"/>
      <c r="W396" s="327"/>
      <c r="X396" s="161"/>
      <c r="AA396" s="447"/>
      <c r="AC396" s="445"/>
      <c r="AE396" s="452"/>
    </row>
    <row r="397" spans="1:31" ht="15.75" hidden="1" customHeight="1" outlineLevel="3">
      <c r="A397" s="980">
        <f t="shared" ref="A397" si="58">IF(K397=0,0,1)</f>
        <v>0</v>
      </c>
      <c r="B397" s="344"/>
      <c r="C397" s="321"/>
      <c r="D397" s="187"/>
      <c r="E397" s="282"/>
      <c r="F397" s="225"/>
      <c r="G397" s="219"/>
      <c r="H397" s="219"/>
      <c r="I397" s="219"/>
      <c r="J397" s="481"/>
      <c r="K397" s="355">
        <v>0</v>
      </c>
      <c r="L397" s="54"/>
      <c r="M397" s="59"/>
      <c r="N397" s="54"/>
      <c r="O397" s="92">
        <f>Onderbouwing_M29!O985</f>
        <v>0</v>
      </c>
      <c r="P397" s="54"/>
      <c r="Q397" s="78"/>
      <c r="R397" s="54"/>
      <c r="S397" s="92">
        <f t="shared" si="55"/>
        <v>0</v>
      </c>
      <c r="T397" s="54"/>
      <c r="U397" s="280"/>
      <c r="V397" s="76"/>
      <c r="W397" s="327"/>
      <c r="X397" s="161"/>
      <c r="AA397" s="204"/>
      <c r="AC397" s="445"/>
      <c r="AE397" s="452"/>
    </row>
    <row r="398" spans="1:31" ht="6" hidden="1" customHeight="1" outlineLevel="3">
      <c r="A398" s="980">
        <f>A399</f>
        <v>0</v>
      </c>
      <c r="B398" s="344"/>
      <c r="C398" s="321"/>
      <c r="D398" s="187"/>
      <c r="E398" s="282"/>
      <c r="F398" s="226"/>
      <c r="G398" s="222"/>
      <c r="H398" s="222"/>
      <c r="I398" s="222"/>
      <c r="J398" s="230"/>
      <c r="K398" s="366"/>
      <c r="L398" s="54"/>
      <c r="M398" s="59"/>
      <c r="N398" s="54"/>
      <c r="O398" s="92"/>
      <c r="P398" s="54"/>
      <c r="Q398" s="78"/>
      <c r="R398" s="54"/>
      <c r="S398" s="92"/>
      <c r="T398" s="54"/>
      <c r="U398" s="280"/>
      <c r="V398" s="76"/>
      <c r="W398" s="327"/>
      <c r="X398" s="161"/>
      <c r="AA398" s="447"/>
      <c r="AC398" s="445"/>
      <c r="AE398" s="452"/>
    </row>
    <row r="399" spans="1:31" ht="15.75" hidden="1" customHeight="1" outlineLevel="3">
      <c r="A399" s="980">
        <f t="shared" ref="A399" si="59">IF(K399=0,0,1)</f>
        <v>0</v>
      </c>
      <c r="B399" s="344"/>
      <c r="C399" s="321"/>
      <c r="D399" s="187"/>
      <c r="E399" s="282"/>
      <c r="F399" s="226"/>
      <c r="G399" s="222"/>
      <c r="H399" s="222"/>
      <c r="I399" s="222"/>
      <c r="J399" s="229"/>
      <c r="K399" s="355">
        <v>0</v>
      </c>
      <c r="L399" s="54"/>
      <c r="M399" s="59"/>
      <c r="N399" s="54"/>
      <c r="O399" s="92">
        <f>Onderbouwing_M29!O999</f>
        <v>0</v>
      </c>
      <c r="P399" s="54"/>
      <c r="Q399" s="78"/>
      <c r="R399" s="54"/>
      <c r="S399" s="92">
        <f t="shared" si="55"/>
        <v>0</v>
      </c>
      <c r="T399" s="54"/>
      <c r="U399" s="280"/>
      <c r="V399" s="76"/>
      <c r="W399" s="327"/>
      <c r="X399" s="161"/>
      <c r="AA399" s="447"/>
      <c r="AC399" s="445"/>
      <c r="AE399" s="452"/>
    </row>
    <row r="400" spans="1:31" ht="6" hidden="1" customHeight="1" outlineLevel="3">
      <c r="A400" s="980">
        <f>A401</f>
        <v>0</v>
      </c>
      <c r="B400" s="344"/>
      <c r="C400" s="321"/>
      <c r="D400" s="187"/>
      <c r="E400" s="282"/>
      <c r="F400" s="226"/>
      <c r="G400" s="222"/>
      <c r="H400" s="222"/>
      <c r="I400" s="222"/>
      <c r="J400" s="230"/>
      <c r="K400" s="366"/>
      <c r="L400" s="54"/>
      <c r="M400" s="59"/>
      <c r="N400" s="54"/>
      <c r="O400" s="92"/>
      <c r="P400" s="54"/>
      <c r="Q400" s="78"/>
      <c r="R400" s="54"/>
      <c r="S400" s="92"/>
      <c r="T400" s="54"/>
      <c r="U400" s="280"/>
      <c r="V400" s="76"/>
      <c r="W400" s="327"/>
      <c r="X400" s="161"/>
      <c r="AA400" s="447"/>
      <c r="AC400" s="445"/>
      <c r="AE400" s="452"/>
    </row>
    <row r="401" spans="1:31" ht="15.75" hidden="1" customHeight="1" outlineLevel="3">
      <c r="A401" s="980">
        <f t="shared" ref="A401" si="60">IF(K401=0,0,1)</f>
        <v>0</v>
      </c>
      <c r="B401" s="344"/>
      <c r="C401" s="321"/>
      <c r="D401" s="187"/>
      <c r="E401" s="282"/>
      <c r="F401" s="225"/>
      <c r="G401" s="219"/>
      <c r="H401" s="219"/>
      <c r="I401" s="219"/>
      <c r="J401" s="481"/>
      <c r="K401" s="355">
        <v>0</v>
      </c>
      <c r="L401" s="54"/>
      <c r="M401" s="59"/>
      <c r="N401" s="54"/>
      <c r="O401" s="92">
        <f>Onderbouwing_M29!O989</f>
        <v>0</v>
      </c>
      <c r="P401" s="54"/>
      <c r="Q401" s="78"/>
      <c r="R401" s="54"/>
      <c r="S401" s="92">
        <f t="shared" si="55"/>
        <v>0</v>
      </c>
      <c r="T401" s="54"/>
      <c r="U401" s="280"/>
      <c r="V401" s="76"/>
      <c r="W401" s="327"/>
      <c r="X401" s="161"/>
      <c r="AA401" s="204"/>
      <c r="AC401" s="445"/>
      <c r="AE401" s="452"/>
    </row>
    <row r="402" spans="1:31" ht="6" hidden="1" customHeight="1" outlineLevel="3">
      <c r="A402" s="980">
        <f>A403</f>
        <v>0</v>
      </c>
      <c r="B402" s="344"/>
      <c r="C402" s="321"/>
      <c r="D402" s="187"/>
      <c r="E402" s="282"/>
      <c r="F402" s="226"/>
      <c r="G402" s="222"/>
      <c r="H402" s="222"/>
      <c r="I402" s="222"/>
      <c r="J402" s="230"/>
      <c r="K402" s="366"/>
      <c r="L402" s="54"/>
      <c r="M402" s="59"/>
      <c r="N402" s="54"/>
      <c r="O402" s="92"/>
      <c r="P402" s="54"/>
      <c r="Q402" s="78"/>
      <c r="R402" s="54"/>
      <c r="S402" s="92"/>
      <c r="T402" s="54"/>
      <c r="U402" s="280"/>
      <c r="V402" s="76"/>
      <c r="W402" s="327"/>
      <c r="X402" s="161"/>
      <c r="AA402" s="447"/>
      <c r="AC402" s="445"/>
      <c r="AE402" s="452"/>
    </row>
    <row r="403" spans="1:31" ht="15.75" hidden="1" customHeight="1" outlineLevel="3">
      <c r="A403" s="980">
        <f t="shared" ref="A403:A406" si="61">IF(K403=0,0,1)</f>
        <v>0</v>
      </c>
      <c r="B403" s="344"/>
      <c r="C403" s="321"/>
      <c r="D403" s="187"/>
      <c r="E403" s="282"/>
      <c r="F403" s="226"/>
      <c r="G403" s="222"/>
      <c r="H403" s="222"/>
      <c r="I403" s="222"/>
      <c r="J403" s="229"/>
      <c r="K403" s="355">
        <v>0</v>
      </c>
      <c r="L403" s="54"/>
      <c r="M403" s="59"/>
      <c r="N403" s="54"/>
      <c r="O403" s="92">
        <f>Onderbouwing_M29!O1003</f>
        <v>0</v>
      </c>
      <c r="P403" s="54"/>
      <c r="Q403" s="78"/>
      <c r="R403" s="54"/>
      <c r="S403" s="92">
        <f t="shared" si="55"/>
        <v>0</v>
      </c>
      <c r="T403" s="54"/>
      <c r="U403" s="280"/>
      <c r="V403" s="76"/>
      <c r="W403" s="327"/>
      <c r="X403" s="161"/>
      <c r="AA403" s="447"/>
      <c r="AC403" s="445"/>
      <c r="AE403" s="452"/>
    </row>
    <row r="404" spans="1:31" ht="6" hidden="1" customHeight="1" outlineLevel="3">
      <c r="A404" s="980">
        <f>A405</f>
        <v>0</v>
      </c>
      <c r="B404" s="344"/>
      <c r="C404" s="321"/>
      <c r="D404" s="187"/>
      <c r="E404" s="282"/>
      <c r="F404" s="480"/>
      <c r="G404" s="352"/>
      <c r="H404" s="352"/>
      <c r="I404" s="352"/>
      <c r="J404" s="488"/>
      <c r="K404" s="366"/>
      <c r="L404" s="54"/>
      <c r="M404" s="59"/>
      <c r="N404" s="54"/>
      <c r="O404" s="92"/>
      <c r="P404" s="54"/>
      <c r="Q404" s="78"/>
      <c r="R404" s="54"/>
      <c r="S404" s="92"/>
      <c r="T404" s="54"/>
      <c r="U404" s="280"/>
      <c r="V404" s="76"/>
      <c r="W404" s="327"/>
      <c r="X404" s="161"/>
      <c r="AC404" s="445"/>
      <c r="AE404" s="452"/>
    </row>
    <row r="405" spans="1:31" ht="15.75" hidden="1" customHeight="1" outlineLevel="3">
      <c r="A405" s="980">
        <f>A406</f>
        <v>0</v>
      </c>
      <c r="B405" s="344"/>
      <c r="C405" s="321"/>
      <c r="D405" s="187"/>
      <c r="E405" s="282"/>
      <c r="F405" s="963"/>
      <c r="G405" s="219"/>
      <c r="H405" s="219"/>
      <c r="I405" s="219"/>
      <c r="J405" s="481"/>
      <c r="K405" s="59"/>
      <c r="L405" s="59"/>
      <c r="M405" s="59"/>
      <c r="N405" s="54"/>
      <c r="O405" s="92"/>
      <c r="P405" s="54"/>
      <c r="Q405" s="78"/>
      <c r="R405" s="54"/>
      <c r="S405" s="92">
        <f t="shared" si="55"/>
        <v>0</v>
      </c>
      <c r="T405" s="54"/>
      <c r="U405" s="280"/>
      <c r="V405" s="76"/>
      <c r="W405" s="327"/>
      <c r="X405" s="161"/>
      <c r="AA405" s="447" t="s">
        <v>1520</v>
      </c>
      <c r="AC405" s="445"/>
      <c r="AE405" s="452"/>
    </row>
    <row r="406" spans="1:31" ht="15.75" hidden="1" customHeight="1" outlineLevel="3">
      <c r="A406" s="980">
        <f t="shared" si="61"/>
        <v>0</v>
      </c>
      <c r="B406" s="344"/>
      <c r="C406" s="321"/>
      <c r="D406" s="187"/>
      <c r="E406" s="282"/>
      <c r="F406" s="225"/>
      <c r="G406" s="219"/>
      <c r="H406" s="219"/>
      <c r="I406" s="219"/>
      <c r="J406" s="481"/>
      <c r="K406" s="355"/>
      <c r="L406" s="54"/>
      <c r="M406" s="59"/>
      <c r="N406" s="54"/>
      <c r="O406" s="92"/>
      <c r="P406" s="54"/>
      <c r="Q406" s="78"/>
      <c r="R406" s="54"/>
      <c r="S406" s="92">
        <f t="shared" si="55"/>
        <v>0</v>
      </c>
      <c r="T406" s="54"/>
      <c r="U406" s="280"/>
      <c r="V406" s="76"/>
      <c r="W406" s="327"/>
      <c r="X406" s="161"/>
      <c r="AA406" s="204"/>
      <c r="AC406" s="445"/>
      <c r="AE406" s="452"/>
    </row>
    <row r="407" spans="1:31" ht="6" hidden="1" customHeight="1" outlineLevel="3">
      <c r="A407" s="980">
        <f>A408</f>
        <v>0</v>
      </c>
      <c r="B407" s="344"/>
      <c r="C407" s="321"/>
      <c r="D407" s="187"/>
      <c r="E407" s="282"/>
      <c r="F407" s="226"/>
      <c r="G407" s="222"/>
      <c r="H407" s="222"/>
      <c r="I407" s="222"/>
      <c r="J407" s="230"/>
      <c r="K407" s="366"/>
      <c r="L407" s="54"/>
      <c r="M407" s="59"/>
      <c r="N407" s="54"/>
      <c r="O407" s="92"/>
      <c r="P407" s="54"/>
      <c r="Q407" s="78"/>
      <c r="R407" s="54"/>
      <c r="S407" s="92"/>
      <c r="T407" s="54"/>
      <c r="U407" s="280"/>
      <c r="V407" s="76"/>
      <c r="W407" s="327"/>
      <c r="X407" s="161"/>
      <c r="AA407" s="447"/>
      <c r="AC407" s="445"/>
      <c r="AE407" s="452"/>
    </row>
    <row r="408" spans="1:31" ht="15.75" hidden="1" customHeight="1" outlineLevel="1">
      <c r="A408" s="980">
        <f>IF(S408=0,0,1)</f>
        <v>0</v>
      </c>
      <c r="B408" s="344"/>
      <c r="C408" s="321"/>
      <c r="D408" s="187"/>
      <c r="E408" s="294"/>
      <c r="F408" s="241"/>
      <c r="G408" s="242"/>
      <c r="H408" s="243"/>
      <c r="I408" s="243"/>
      <c r="J408" s="244"/>
      <c r="K408" s="245"/>
      <c r="L408" s="245"/>
      <c r="M408" s="246" t="str">
        <f>E387</f>
        <v>V4-4</v>
      </c>
      <c r="N408" s="245"/>
      <c r="O408" s="248" t="s">
        <v>107</v>
      </c>
      <c r="R408" s="245"/>
      <c r="S408" s="379">
        <f>ROUNDUP(SUM(S388:S407),0)</f>
        <v>0</v>
      </c>
      <c r="T408" s="258"/>
      <c r="U408" s="295"/>
      <c r="V408" s="76"/>
      <c r="W408" s="322"/>
      <c r="X408" s="161"/>
      <c r="Y408" s="989">
        <f>S408</f>
        <v>0</v>
      </c>
      <c r="Z408" s="467"/>
      <c r="AA408" s="462"/>
      <c r="AB408" s="456"/>
      <c r="AC408" s="445"/>
      <c r="AE408" s="452"/>
    </row>
    <row r="409" spans="1:31" ht="9" customHeight="1" outlineLevel="3" thickBot="1">
      <c r="A409" s="980">
        <f>A410</f>
        <v>0</v>
      </c>
      <c r="B409" s="344"/>
      <c r="C409" s="321"/>
      <c r="D409" s="187"/>
      <c r="E409" s="297"/>
      <c r="F409" s="201"/>
      <c r="G409" s="186"/>
      <c r="H409" s="186"/>
      <c r="I409" s="186"/>
      <c r="J409" s="54"/>
      <c r="K409" s="366"/>
      <c r="L409" s="54"/>
      <c r="M409" s="54"/>
      <c r="N409" s="54"/>
      <c r="O409" s="54"/>
      <c r="P409" s="54"/>
      <c r="Q409" s="54"/>
      <c r="R409" s="54"/>
      <c r="S409" s="54"/>
      <c r="T409" s="54"/>
      <c r="U409" s="293"/>
      <c r="V409" s="76"/>
      <c r="W409" s="327"/>
      <c r="X409" s="161"/>
      <c r="AA409" s="447"/>
      <c r="AC409" s="445"/>
      <c r="AE409" s="452"/>
    </row>
    <row r="410" spans="1:31" ht="15.75" customHeight="1" outlineLevel="1" thickBot="1">
      <c r="A410" s="980">
        <f>IF(S410=0,0,1)</f>
        <v>0</v>
      </c>
      <c r="B410" s="344"/>
      <c r="C410" s="321"/>
      <c r="D410" s="187"/>
      <c r="E410" s="284"/>
      <c r="F410" s="285" t="str">
        <f>F300</f>
        <v>Level 4 - DAK</v>
      </c>
      <c r="G410" s="286"/>
      <c r="H410" s="286"/>
      <c r="I410" s="286"/>
      <c r="J410" s="287"/>
      <c r="K410" s="288"/>
      <c r="L410" s="287"/>
      <c r="M410" s="289" t="str">
        <f>E300</f>
        <v>V4</v>
      </c>
      <c r="N410" s="290"/>
      <c r="O410" s="291" t="s">
        <v>129</v>
      </c>
      <c r="P410" s="734"/>
      <c r="Q410" s="734"/>
      <c r="R410" s="287"/>
      <c r="S410" s="381">
        <f>S357+S369+S385+S408</f>
        <v>0</v>
      </c>
      <c r="T410" s="287"/>
      <c r="U410" s="292"/>
      <c r="V410" s="76"/>
      <c r="W410" s="322"/>
      <c r="X410" s="161"/>
      <c r="Y410" s="989">
        <f>SUM(Y357:Y409)</f>
        <v>0</v>
      </c>
      <c r="Z410" s="467"/>
      <c r="AA410" s="460"/>
      <c r="AB410" s="462"/>
      <c r="AC410" s="445"/>
      <c r="AE410" s="452"/>
    </row>
    <row r="411" spans="1:31" ht="9" customHeight="1" outlineLevel="3" thickTop="1">
      <c r="A411" s="980">
        <v>1</v>
      </c>
      <c r="B411" s="344"/>
      <c r="C411" s="321"/>
      <c r="D411" s="187"/>
      <c r="E411" s="187"/>
      <c r="F411" s="187"/>
      <c r="G411" s="187"/>
      <c r="H411" s="187"/>
      <c r="I411" s="187"/>
      <c r="J411" s="187"/>
      <c r="K411" s="367"/>
      <c r="L411" s="187"/>
      <c r="M411" s="187"/>
      <c r="N411" s="187"/>
      <c r="O411" s="187"/>
      <c r="P411" s="187"/>
      <c r="Q411" s="187"/>
      <c r="R411" s="187"/>
      <c r="S411" s="187"/>
      <c r="T411" s="187"/>
      <c r="U411" s="187"/>
      <c r="V411" s="76"/>
      <c r="W411" s="327"/>
      <c r="X411" s="161"/>
      <c r="AA411" s="447"/>
      <c r="AC411" s="445"/>
      <c r="AE411" s="452"/>
    </row>
    <row r="412" spans="1:31" s="15" customFormat="1" ht="12" customHeight="1">
      <c r="A412" s="980">
        <v>1</v>
      </c>
      <c r="B412" s="344"/>
      <c r="C412" s="321"/>
      <c r="D412" s="434"/>
      <c r="E412" s="435"/>
      <c r="F412" s="435"/>
      <c r="G412" s="435"/>
      <c r="H412" s="435"/>
      <c r="I412" s="435"/>
      <c r="J412" s="435"/>
      <c r="K412" s="436"/>
      <c r="L412" s="1059"/>
      <c r="M412" s="1059"/>
      <c r="N412" s="437"/>
      <c r="O412" s="437"/>
      <c r="P412" s="437"/>
      <c r="Q412" s="437"/>
      <c r="R412" s="437"/>
      <c r="S412" s="162"/>
      <c r="T412" s="437"/>
      <c r="U412" s="163"/>
      <c r="V412" s="163"/>
      <c r="W412" s="327"/>
      <c r="X412" s="161"/>
      <c r="Y412" s="984"/>
      <c r="Z412" s="447"/>
      <c r="AA412" s="447"/>
      <c r="AB412" s="456"/>
      <c r="AC412" s="445"/>
      <c r="AD412" s="445"/>
      <c r="AE412" s="452"/>
    </row>
    <row r="413" spans="1:31" ht="10.25" customHeight="1" outlineLevel="1" thickBot="1">
      <c r="A413" s="980">
        <v>1</v>
      </c>
      <c r="B413" s="344"/>
      <c r="C413" s="321"/>
      <c r="D413" s="187"/>
      <c r="E413" s="115"/>
      <c r="F413" s="76"/>
      <c r="G413" s="76"/>
      <c r="H413" s="76"/>
      <c r="I413" s="76"/>
      <c r="J413" s="76"/>
      <c r="K413" s="359"/>
      <c r="L413" s="76"/>
      <c r="M413" s="76"/>
      <c r="N413" s="76"/>
      <c r="O413" s="77"/>
      <c r="P413" s="76"/>
      <c r="Q413" s="76"/>
      <c r="R413" s="76"/>
      <c r="S413" s="76"/>
      <c r="T413" s="76"/>
      <c r="U413" s="76"/>
      <c r="V413" s="76"/>
      <c r="W413" s="322"/>
      <c r="X413" s="161"/>
      <c r="AA413" s="447" t="s">
        <v>1520</v>
      </c>
    </row>
    <row r="414" spans="1:31" ht="15.75" customHeight="1" outlineLevel="3" thickTop="1" thickBot="1">
      <c r="A414" s="980">
        <v>1</v>
      </c>
      <c r="B414" s="344"/>
      <c r="C414" s="321"/>
      <c r="D414" s="187"/>
      <c r="E414" s="708" t="s">
        <v>147</v>
      </c>
      <c r="F414" s="709" t="s">
        <v>148</v>
      </c>
      <c r="G414" s="710"/>
      <c r="H414" s="710"/>
      <c r="I414" s="710"/>
      <c r="J414" s="710"/>
      <c r="K414" s="711"/>
      <c r="L414" s="711"/>
      <c r="M414" s="711"/>
      <c r="N414" s="711"/>
      <c r="O414" s="711"/>
      <c r="P414" s="711"/>
      <c r="Q414" s="711"/>
      <c r="R414" s="711"/>
      <c r="S414" s="710"/>
      <c r="T414" s="710"/>
      <c r="U414" s="712"/>
      <c r="V414" s="76"/>
      <c r="W414" s="327"/>
      <c r="X414" s="161"/>
      <c r="AA414" s="447"/>
    </row>
    <row r="415" spans="1:31" ht="6" hidden="1" customHeight="1" outlineLevel="3" thickTop="1">
      <c r="A415" s="980">
        <f>A472</f>
        <v>0</v>
      </c>
      <c r="B415" s="7" t="s">
        <v>54</v>
      </c>
      <c r="C415" s="321"/>
      <c r="D415" s="187"/>
      <c r="E415" s="279"/>
      <c r="F415" s="201"/>
      <c r="G415" s="201"/>
      <c r="H415" s="150"/>
      <c r="I415" s="150"/>
      <c r="J415" s="54"/>
      <c r="K415" s="366"/>
      <c r="L415" s="54"/>
      <c r="M415" s="54"/>
      <c r="N415" s="54"/>
      <c r="O415" s="54"/>
      <c r="P415" s="54"/>
      <c r="Q415" s="54"/>
      <c r="R415" s="54"/>
      <c r="S415" s="5"/>
      <c r="U415" s="280"/>
      <c r="V415" s="76"/>
      <c r="W415" s="327"/>
      <c r="X415" s="161"/>
      <c r="AA415" s="447"/>
      <c r="AC415" s="445"/>
      <c r="AE415" s="452"/>
    </row>
    <row r="416" spans="1:31" ht="15.75" hidden="1" customHeight="1" collapsed="1">
      <c r="A416" s="980">
        <f>A415</f>
        <v>0</v>
      </c>
      <c r="B416" s="7" t="s">
        <v>54</v>
      </c>
      <c r="C416" s="321"/>
      <c r="D416" s="187"/>
      <c r="E416" s="279"/>
      <c r="F416" s="390" t="s">
        <v>1490</v>
      </c>
      <c r="G416" s="219"/>
      <c r="H416" s="219"/>
      <c r="I416" s="219"/>
      <c r="J416" s="150"/>
      <c r="K416" s="151"/>
      <c r="L416" s="9"/>
      <c r="M416" s="152"/>
      <c r="N416" s="9"/>
      <c r="O416" s="153"/>
      <c r="P416" s="9"/>
      <c r="Q416" s="154"/>
      <c r="R416" s="9"/>
      <c r="S416" s="153"/>
      <c r="T416" s="9"/>
      <c r="U416" s="280"/>
      <c r="V416" s="76"/>
      <c r="W416" s="322"/>
      <c r="X416" s="161"/>
      <c r="AA416" s="447"/>
      <c r="AB416" s="445"/>
      <c r="AC416" s="445"/>
      <c r="AE416" s="452"/>
    </row>
    <row r="417" spans="1:31" ht="15.75" hidden="1" customHeight="1" outlineLevel="1">
      <c r="A417" s="980">
        <f>A416</f>
        <v>0</v>
      </c>
      <c r="B417" s="7" t="s">
        <v>54</v>
      </c>
      <c r="C417" s="321"/>
      <c r="D417" s="187"/>
      <c r="E417" s="279"/>
      <c r="F417" s="225" t="s">
        <v>1474</v>
      </c>
      <c r="G417" s="222"/>
      <c r="H417" s="222"/>
      <c r="I417" s="222"/>
      <c r="J417" s="12"/>
      <c r="K417" s="438"/>
      <c r="L417" s="12"/>
      <c r="M417" s="12"/>
      <c r="N417" s="12"/>
      <c r="O417" s="12"/>
      <c r="P417" s="12"/>
      <c r="Q417" s="12"/>
      <c r="R417" s="12"/>
      <c r="S417" s="12"/>
      <c r="T417" s="56"/>
      <c r="U417" s="280"/>
      <c r="V417" s="76"/>
      <c r="W417" s="327"/>
      <c r="X417" s="161"/>
      <c r="AA417" s="447"/>
      <c r="AC417" s="445"/>
      <c r="AE417" s="461"/>
    </row>
    <row r="418" spans="1:31" ht="15.75" hidden="1" customHeight="1" outlineLevel="3">
      <c r="A418" s="980">
        <f>A417</f>
        <v>0</v>
      </c>
      <c r="B418" s="344"/>
      <c r="C418" s="321"/>
      <c r="D418" s="187"/>
      <c r="E418" s="279"/>
      <c r="F418" s="817" t="s">
        <v>1540</v>
      </c>
      <c r="G418" s="818"/>
      <c r="H418" s="818"/>
      <c r="I418" s="818"/>
      <c r="J418" s="92"/>
      <c r="K418" s="92"/>
      <c r="L418" s="92"/>
      <c r="M418" s="92"/>
      <c r="N418" s="92"/>
      <c r="O418" s="92"/>
      <c r="P418" s="54"/>
      <c r="Q418" s="78"/>
      <c r="R418" s="54"/>
      <c r="S418" s="92"/>
      <c r="T418" s="54"/>
      <c r="U418" s="280"/>
      <c r="V418" s="76"/>
      <c r="W418" s="327"/>
      <c r="X418" s="161"/>
      <c r="AA418" s="447"/>
      <c r="AC418" s="445"/>
      <c r="AE418" s="452"/>
    </row>
    <row r="419" spans="1:31" ht="6" hidden="1" customHeight="1" outlineLevel="3">
      <c r="A419" s="980">
        <f>A418</f>
        <v>0</v>
      </c>
      <c r="B419" s="344"/>
      <c r="C419" s="321"/>
      <c r="D419" s="187"/>
      <c r="E419" s="282"/>
      <c r="F419" s="226"/>
      <c r="G419" s="222"/>
      <c r="H419" s="222"/>
      <c r="I419" s="222"/>
      <c r="J419" s="230"/>
      <c r="K419" s="366"/>
      <c r="L419" s="54"/>
      <c r="M419" s="59"/>
      <c r="N419" s="54"/>
      <c r="O419" s="92"/>
      <c r="P419" s="54"/>
      <c r="Q419" s="78"/>
      <c r="R419" s="54"/>
      <c r="S419" s="92"/>
      <c r="T419" s="54"/>
      <c r="U419" s="280"/>
      <c r="V419" s="76"/>
      <c r="W419" s="327"/>
      <c r="X419" s="161"/>
      <c r="AA419" s="447"/>
      <c r="AC419" s="445"/>
      <c r="AE419" s="452"/>
    </row>
    <row r="420" spans="1:31" ht="15.75" hidden="1" customHeight="1" outlineLevel="3">
      <c r="A420" s="980">
        <f>A428</f>
        <v>0</v>
      </c>
      <c r="B420" s="344"/>
      <c r="C420" s="321"/>
      <c r="D420" s="187"/>
      <c r="E420" s="296" t="s">
        <v>149</v>
      </c>
      <c r="F420" s="236" t="s">
        <v>150</v>
      </c>
      <c r="G420" s="353"/>
      <c r="H420" s="236"/>
      <c r="I420" s="236"/>
      <c r="J420" s="236"/>
      <c r="K420" s="363" t="s">
        <v>72</v>
      </c>
      <c r="L420" s="237"/>
      <c r="M420" s="237" t="s">
        <v>1440</v>
      </c>
      <c r="N420" s="237"/>
      <c r="O420" s="237" t="s">
        <v>73</v>
      </c>
      <c r="P420" s="237"/>
      <c r="Q420" s="237"/>
      <c r="R420" s="237"/>
      <c r="S420" s="237" t="s">
        <v>74</v>
      </c>
      <c r="T420" s="237"/>
      <c r="U420" s="283"/>
      <c r="V420" s="76"/>
      <c r="W420" s="327"/>
      <c r="X420" s="161"/>
      <c r="AA420" s="447"/>
    </row>
    <row r="421" spans="1:31" ht="6" hidden="1" customHeight="1" collapsed="1">
      <c r="A421" s="980">
        <f>A422</f>
        <v>0</v>
      </c>
      <c r="B421" s="344"/>
      <c r="C421" s="321"/>
      <c r="D421" s="187"/>
      <c r="E421" s="279"/>
      <c r="F421" s="201"/>
      <c r="G421" s="201"/>
      <c r="H421" s="201"/>
      <c r="I421" s="201"/>
      <c r="J421" s="201"/>
      <c r="K421" s="368"/>
      <c r="L421" s="201"/>
      <c r="M421" s="201"/>
      <c r="N421" s="201"/>
      <c r="O421" s="201"/>
      <c r="P421" s="201"/>
      <c r="Q421" s="201"/>
      <c r="R421" s="201"/>
      <c r="S421" s="201"/>
      <c r="T421" s="9"/>
      <c r="U421" s="280"/>
      <c r="V421" s="76"/>
      <c r="W421" s="322"/>
      <c r="X421" s="161"/>
      <c r="AA421" s="447"/>
    </row>
    <row r="422" spans="1:31" ht="15.75" hidden="1" customHeight="1" outlineLevel="3">
      <c r="A422" s="980">
        <f>IF(K422=0,0,1)</f>
        <v>0</v>
      </c>
      <c r="B422" s="344"/>
      <c r="C422" s="321"/>
      <c r="D422" s="187"/>
      <c r="E422" s="282" t="str">
        <f>Onderbouwing_M29!B1008</f>
        <v>V5-1-A</v>
      </c>
      <c r="F422" s="226" t="str">
        <f>Onderbouwing_M29!D1008</f>
        <v>Vervangen ventilatierooster in houten kozijn</v>
      </c>
      <c r="G422" s="222"/>
      <c r="H422" s="222"/>
      <c r="I422" s="222"/>
      <c r="J422" s="229"/>
      <c r="K422" s="355"/>
      <c r="L422" s="54"/>
      <c r="M422" s="59" t="str">
        <f>Onderbouwing_M29!F1008</f>
        <v>m¹</v>
      </c>
      <c r="N422" s="54"/>
      <c r="O422" s="92">
        <f>Onderbouwing_M29!O1008</f>
        <v>0</v>
      </c>
      <c r="P422" s="54"/>
      <c r="Q422" s="78"/>
      <c r="R422" s="54"/>
      <c r="S422" s="92">
        <f>O422*K422</f>
        <v>0</v>
      </c>
      <c r="T422" s="54"/>
      <c r="U422" s="280"/>
      <c r="V422" s="76"/>
      <c r="W422" s="327"/>
      <c r="X422" s="204"/>
      <c r="AA422" s="447"/>
    </row>
    <row r="423" spans="1:31" ht="6" hidden="1" customHeight="1" outlineLevel="3">
      <c r="A423" s="980">
        <f>A424</f>
        <v>0</v>
      </c>
      <c r="B423" s="344"/>
      <c r="C423" s="321"/>
      <c r="D423" s="187"/>
      <c r="E423" s="282"/>
      <c r="F423" s="226"/>
      <c r="G423" s="222"/>
      <c r="H423" s="222"/>
      <c r="I423" s="222"/>
      <c r="J423" s="230"/>
      <c r="K423" s="366"/>
      <c r="L423" s="54"/>
      <c r="M423" s="59"/>
      <c r="N423" s="54"/>
      <c r="O423" s="92"/>
      <c r="P423" s="54"/>
      <c r="Q423" s="78"/>
      <c r="R423" s="54"/>
      <c r="S423" s="92"/>
      <c r="T423" s="54"/>
      <c r="U423" s="280"/>
      <c r="V423" s="76"/>
      <c r="W423" s="327"/>
      <c r="X423" s="161"/>
      <c r="AA423" s="447"/>
    </row>
    <row r="424" spans="1:31" ht="15.75" hidden="1" customHeight="1" outlineLevel="3">
      <c r="A424" s="980">
        <f t="shared" si="54"/>
        <v>0</v>
      </c>
      <c r="B424" s="344"/>
      <c r="C424" s="321"/>
      <c r="D424" s="187"/>
      <c r="E424" s="282" t="str">
        <f>Onderbouwing_M29!B1016</f>
        <v>V5-1-B</v>
      </c>
      <c r="F424" s="226" t="str">
        <f>Onderbouwing_M29!D1016</f>
        <v>Vervangen ventilatierooster in kunststof / alum. Kozijn</v>
      </c>
      <c r="G424" s="222"/>
      <c r="H424" s="222"/>
      <c r="I424" s="222"/>
      <c r="J424" s="229"/>
      <c r="K424" s="355"/>
      <c r="L424" s="54"/>
      <c r="M424" s="59" t="str">
        <f>Onderbouwing_M29!F1016</f>
        <v>m¹</v>
      </c>
      <c r="N424" s="54"/>
      <c r="O424" s="92">
        <f>Onderbouwing_M29!O1016</f>
        <v>0</v>
      </c>
      <c r="P424" s="54"/>
      <c r="Q424" s="78"/>
      <c r="R424" s="54"/>
      <c r="S424" s="92">
        <f>O424*K424</f>
        <v>0</v>
      </c>
      <c r="T424" s="54"/>
      <c r="U424" s="280"/>
      <c r="V424" s="76"/>
      <c r="W424" s="327"/>
      <c r="X424" s="161"/>
      <c r="AA424" s="447"/>
    </row>
    <row r="425" spans="1:31" ht="6" hidden="1" customHeight="1" outlineLevel="3">
      <c r="A425" s="980">
        <f>A426</f>
        <v>0</v>
      </c>
      <c r="B425" s="344"/>
      <c r="C425" s="321"/>
      <c r="D425" s="187"/>
      <c r="E425" s="282"/>
      <c r="F425" s="226"/>
      <c r="G425" s="222"/>
      <c r="H425" s="222"/>
      <c r="I425" s="222"/>
      <c r="J425" s="230"/>
      <c r="K425" s="366"/>
      <c r="L425" s="54"/>
      <c r="M425" s="59"/>
      <c r="N425" s="54"/>
      <c r="O425" s="92"/>
      <c r="P425" s="54"/>
      <c r="Q425" s="78"/>
      <c r="R425" s="54"/>
      <c r="S425" s="92"/>
      <c r="T425" s="54"/>
      <c r="U425" s="280"/>
      <c r="V425" s="76"/>
      <c r="W425" s="327"/>
      <c r="X425" s="161"/>
      <c r="AA425" s="447"/>
    </row>
    <row r="426" spans="1:31" ht="15.75" hidden="1" customHeight="1" outlineLevel="3">
      <c r="A426" s="980">
        <f>IF(K426=0,0,1)</f>
        <v>0</v>
      </c>
      <c r="B426" s="344"/>
      <c r="C426" s="321"/>
      <c r="D426" s="187"/>
      <c r="E426" s="282" t="str">
        <f>Onderbouwing_M29!B1024</f>
        <v>V5-1-X</v>
      </c>
      <c r="F426" s="964" t="str">
        <f>Onderbouwing_M29!D1024</f>
        <v>Bijkomende kosten</v>
      </c>
      <c r="G426" s="222"/>
      <c r="H426" s="222"/>
      <c r="I426" s="222"/>
      <c r="J426" s="229"/>
      <c r="K426" s="355"/>
      <c r="L426" s="54"/>
      <c r="M426" s="59" t="str">
        <f>Onderbouwing_M29!F1024</f>
        <v>pst</v>
      </c>
      <c r="N426" s="54"/>
      <c r="O426" s="92">
        <f>Onderbouwing_M29!O1024</f>
        <v>0</v>
      </c>
      <c r="P426" s="54"/>
      <c r="Q426" s="78"/>
      <c r="R426" s="54"/>
      <c r="S426" s="92">
        <f>O426*K426</f>
        <v>0</v>
      </c>
      <c r="T426" s="54"/>
      <c r="U426" s="280"/>
      <c r="V426" s="76"/>
      <c r="W426" s="327"/>
      <c r="X426" s="161"/>
      <c r="AA426" s="447"/>
    </row>
    <row r="427" spans="1:31" ht="6" hidden="1" customHeight="1" outlineLevel="1">
      <c r="A427" s="980">
        <f>A428</f>
        <v>0</v>
      </c>
      <c r="B427" s="344"/>
      <c r="C427" s="321"/>
      <c r="D427" s="187"/>
      <c r="E427" s="281"/>
      <c r="F427" s="201"/>
      <c r="G427" s="132"/>
      <c r="H427" s="132"/>
      <c r="I427" s="132"/>
      <c r="J427" s="10"/>
      <c r="K427" s="48"/>
      <c r="L427" s="10"/>
      <c r="M427" s="52"/>
      <c r="N427" s="10"/>
      <c r="O427" s="53"/>
      <c r="P427" s="10"/>
      <c r="Q427" s="58"/>
      <c r="R427" s="58"/>
      <c r="S427" s="378"/>
      <c r="T427" s="10"/>
      <c r="U427" s="280"/>
      <c r="V427" s="76"/>
      <c r="W427" s="327"/>
      <c r="X427" s="161"/>
      <c r="AA427" s="462"/>
    </row>
    <row r="428" spans="1:31" ht="15.75" hidden="1" customHeight="1" outlineLevel="1">
      <c r="A428" s="980">
        <f>IF(S428=0,0,1)</f>
        <v>0</v>
      </c>
      <c r="B428" s="344"/>
      <c r="C428" s="321"/>
      <c r="D428" s="187"/>
      <c r="E428" s="294"/>
      <c r="F428" s="241"/>
      <c r="G428" s="242"/>
      <c r="H428" s="243"/>
      <c r="I428" s="243"/>
      <c r="J428" s="244"/>
      <c r="K428" s="245"/>
      <c r="L428" s="245"/>
      <c r="M428" s="246" t="str">
        <f>E420</f>
        <v>V5-1</v>
      </c>
      <c r="N428" s="245"/>
      <c r="O428" s="248" t="s">
        <v>107</v>
      </c>
      <c r="R428" s="245"/>
      <c r="S428" s="379">
        <f>ROUNDUP(SUM(S421:S427),0)</f>
        <v>0</v>
      </c>
      <c r="T428" s="258"/>
      <c r="U428" s="295"/>
      <c r="V428" s="76"/>
      <c r="W428" s="322"/>
      <c r="X428" s="161"/>
      <c r="Y428" s="989">
        <f>S428</f>
        <v>0</v>
      </c>
      <c r="Z428" s="467"/>
      <c r="AA428" s="462"/>
    </row>
    <row r="429" spans="1:31" ht="9" hidden="1" customHeight="1" outlineLevel="3">
      <c r="A429" s="980">
        <f>A430</f>
        <v>0</v>
      </c>
      <c r="B429" s="344"/>
      <c r="C429" s="321"/>
      <c r="D429" s="187"/>
      <c r="E429" s="297"/>
      <c r="F429" s="201"/>
      <c r="G429" s="186"/>
      <c r="H429" s="186"/>
      <c r="I429" s="186"/>
      <c r="J429" s="54"/>
      <c r="K429" s="366"/>
      <c r="L429" s="54"/>
      <c r="M429" s="54"/>
      <c r="N429" s="54"/>
      <c r="O429" s="54"/>
      <c r="P429" s="54"/>
      <c r="Q429" s="54"/>
      <c r="R429" s="54"/>
      <c r="S429" s="54"/>
      <c r="T429" s="54"/>
      <c r="U429" s="293"/>
      <c r="V429" s="76"/>
      <c r="W429" s="327"/>
      <c r="X429" s="161"/>
      <c r="AA429" s="447"/>
      <c r="AC429" s="445"/>
      <c r="AE429" s="452"/>
    </row>
    <row r="430" spans="1:31" ht="15.75" hidden="1" customHeight="1" outlineLevel="3">
      <c r="A430" s="980">
        <f>A442</f>
        <v>0</v>
      </c>
      <c r="B430" s="344"/>
      <c r="C430" s="321"/>
      <c r="D430" s="187"/>
      <c r="E430" s="296" t="s">
        <v>151</v>
      </c>
      <c r="F430" s="236" t="s">
        <v>152</v>
      </c>
      <c r="G430" s="353"/>
      <c r="H430" s="236"/>
      <c r="I430" s="236"/>
      <c r="J430" s="236"/>
      <c r="K430" s="363" t="s">
        <v>72</v>
      </c>
      <c r="L430" s="237"/>
      <c r="M430" s="237" t="s">
        <v>1440</v>
      </c>
      <c r="N430" s="237"/>
      <c r="O430" s="237" t="s">
        <v>73</v>
      </c>
      <c r="P430" s="237"/>
      <c r="Q430" s="237"/>
      <c r="R430" s="237"/>
      <c r="S430" s="237" t="s">
        <v>74</v>
      </c>
      <c r="T430" s="237"/>
      <c r="U430" s="283"/>
      <c r="V430" s="76"/>
      <c r="W430" s="327"/>
      <c r="X430" s="161"/>
      <c r="AA430" s="447"/>
      <c r="AC430" s="445"/>
      <c r="AE430" s="452"/>
    </row>
    <row r="431" spans="1:31" ht="6" hidden="1" customHeight="1">
      <c r="A431" s="980">
        <f>A442</f>
        <v>0</v>
      </c>
      <c r="B431" s="344"/>
      <c r="C431" s="321"/>
      <c r="D431" s="187"/>
      <c r="E431" s="279"/>
      <c r="F431" s="201"/>
      <c r="G431" s="201"/>
      <c r="H431" s="201"/>
      <c r="I431" s="201"/>
      <c r="J431" s="201"/>
      <c r="K431" s="368"/>
      <c r="L431" s="201"/>
      <c r="M431" s="201"/>
      <c r="N431" s="201"/>
      <c r="O431" s="201"/>
      <c r="P431" s="201"/>
      <c r="Q431" s="201"/>
      <c r="R431" s="201"/>
      <c r="S431" s="201"/>
      <c r="T431" s="9"/>
      <c r="U431" s="280"/>
      <c r="V431" s="76"/>
      <c r="W431" s="322"/>
      <c r="X431" s="161"/>
      <c r="AA431" s="447"/>
      <c r="AB431" s="445"/>
      <c r="AC431" s="445"/>
      <c r="AE431" s="452"/>
    </row>
    <row r="432" spans="1:31" ht="15.75" hidden="1" customHeight="1" collapsed="1">
      <c r="A432" s="980">
        <f>A442</f>
        <v>0</v>
      </c>
      <c r="B432" s="7" t="s">
        <v>54</v>
      </c>
      <c r="C432" s="321"/>
      <c r="D432" s="187"/>
      <c r="E432" s="279"/>
      <c r="F432" s="225" t="s">
        <v>101</v>
      </c>
      <c r="G432" s="219"/>
      <c r="H432" s="220"/>
      <c r="I432" s="151"/>
      <c r="J432" s="151"/>
      <c r="K432" s="151"/>
      <c r="L432" s="9"/>
      <c r="M432" s="152"/>
      <c r="N432" s="9"/>
      <c r="O432" s="153"/>
      <c r="P432" s="9"/>
      <c r="Q432" s="154"/>
      <c r="R432" s="9"/>
      <c r="S432" s="153"/>
      <c r="T432" s="9"/>
      <c r="U432" s="280"/>
      <c r="V432" s="76"/>
      <c r="W432" s="322"/>
      <c r="X432" s="161"/>
      <c r="AA432" s="447"/>
      <c r="AB432" s="445"/>
      <c r="AC432" s="445"/>
      <c r="AE432" s="452"/>
    </row>
    <row r="433" spans="1:31" ht="15.75" hidden="1" customHeight="1" outlineLevel="1">
      <c r="A433" s="980">
        <f>A442</f>
        <v>0</v>
      </c>
      <c r="B433" s="7" t="s">
        <v>54</v>
      </c>
      <c r="C433" s="321"/>
      <c r="D433" s="187"/>
      <c r="E433" s="279"/>
      <c r="F433" s="225" t="s">
        <v>1465</v>
      </c>
      <c r="G433" s="222"/>
      <c r="H433" s="186"/>
      <c r="I433" s="55"/>
      <c r="J433" s="55"/>
      <c r="K433" s="55"/>
      <c r="L433" s="56"/>
      <c r="M433" s="57"/>
      <c r="N433" s="56"/>
      <c r="O433" s="58"/>
      <c r="P433" s="56"/>
      <c r="Q433" s="58"/>
      <c r="R433" s="56"/>
      <c r="S433" s="58"/>
      <c r="T433" s="56"/>
      <c r="U433" s="280"/>
      <c r="V433" s="76"/>
      <c r="W433" s="327"/>
      <c r="X433" s="161"/>
      <c r="AA433" s="447"/>
      <c r="AC433" s="445"/>
      <c r="AE433" s="461"/>
    </row>
    <row r="434" spans="1:31" ht="15.75" hidden="1" customHeight="1" outlineLevel="1">
      <c r="A434" s="980">
        <f>A442</f>
        <v>0</v>
      </c>
      <c r="B434" s="7" t="s">
        <v>54</v>
      </c>
      <c r="C434" s="321"/>
      <c r="D434" s="187"/>
      <c r="E434" s="279"/>
      <c r="F434" s="225" t="s">
        <v>1465</v>
      </c>
      <c r="G434" s="222"/>
      <c r="H434" s="186"/>
      <c r="I434" s="12"/>
      <c r="J434" s="12"/>
      <c r="K434" s="6"/>
      <c r="L434" s="12"/>
      <c r="M434" s="12"/>
      <c r="N434" s="12"/>
      <c r="O434" s="12"/>
      <c r="P434" s="12"/>
      <c r="Q434" s="12"/>
      <c r="R434" s="12"/>
      <c r="S434" s="12"/>
      <c r="T434" s="12"/>
      <c r="U434" s="280"/>
      <c r="V434" s="76"/>
      <c r="W434" s="327"/>
      <c r="X434" s="161"/>
      <c r="AA434" s="447"/>
      <c r="AC434" s="445"/>
      <c r="AE434" s="452"/>
    </row>
    <row r="435" spans="1:31" ht="6" hidden="1" customHeight="1" outlineLevel="1">
      <c r="A435" s="980">
        <f>A436</f>
        <v>0</v>
      </c>
      <c r="C435" s="321"/>
      <c r="D435" s="187"/>
      <c r="E435" s="279"/>
      <c r="F435" s="225"/>
      <c r="G435" s="222"/>
      <c r="H435" s="186"/>
      <c r="I435" s="186"/>
      <c r="J435" s="225"/>
      <c r="K435" s="6"/>
      <c r="L435" s="12"/>
      <c r="M435" s="12"/>
      <c r="N435" s="12"/>
      <c r="O435" s="12"/>
      <c r="P435" s="12"/>
      <c r="Q435" s="12"/>
      <c r="R435" s="12"/>
      <c r="S435" s="12"/>
      <c r="T435" s="12"/>
      <c r="U435" s="280"/>
      <c r="V435" s="76"/>
      <c r="W435" s="327"/>
      <c r="X435" s="161"/>
      <c r="AA435" s="447"/>
      <c r="AC435" s="445"/>
      <c r="AE435" s="452"/>
    </row>
    <row r="436" spans="1:31" ht="15.75" hidden="1" customHeight="1" outlineLevel="3">
      <c r="A436" s="980">
        <f t="shared" si="54"/>
        <v>0</v>
      </c>
      <c r="B436" s="344"/>
      <c r="C436" s="321"/>
      <c r="D436" s="187"/>
      <c r="E436" s="282" t="str">
        <f>Onderbouwing_M29!B1032</f>
        <v>V5-2-A</v>
      </c>
      <c r="F436" s="226" t="str">
        <f>Onderbouwing_M29!D1032</f>
        <v>Optie A ?</v>
      </c>
      <c r="G436" s="222"/>
      <c r="H436" s="222"/>
      <c r="I436" s="222"/>
      <c r="J436" s="229"/>
      <c r="K436" s="355"/>
      <c r="L436" s="54"/>
      <c r="M436" s="59" t="str">
        <f>Onderbouwing_M29!F1032</f>
        <v>pst</v>
      </c>
      <c r="N436" s="54"/>
      <c r="O436" s="92">
        <f>Onderbouwing_M29!O1032</f>
        <v>0</v>
      </c>
      <c r="P436" s="54"/>
      <c r="Q436" s="78"/>
      <c r="R436" s="54"/>
      <c r="S436" s="92">
        <f>O436*K436</f>
        <v>0</v>
      </c>
      <c r="T436" s="54"/>
      <c r="U436" s="280"/>
      <c r="V436" s="76"/>
      <c r="W436" s="327"/>
      <c r="X436" s="161"/>
      <c r="AA436" s="447"/>
      <c r="AC436" s="445"/>
      <c r="AE436" s="452"/>
    </row>
    <row r="437" spans="1:31" ht="6" hidden="1" customHeight="1" outlineLevel="3">
      <c r="A437" s="980">
        <f>A438</f>
        <v>0</v>
      </c>
      <c r="B437" s="344"/>
      <c r="C437" s="321"/>
      <c r="D437" s="187"/>
      <c r="E437" s="282"/>
      <c r="F437" s="226"/>
      <c r="G437" s="222"/>
      <c r="H437" s="222"/>
      <c r="I437" s="222"/>
      <c r="J437" s="230"/>
      <c r="K437" s="366"/>
      <c r="L437" s="54"/>
      <c r="M437" s="59"/>
      <c r="N437" s="54"/>
      <c r="O437" s="92"/>
      <c r="P437" s="54"/>
      <c r="Q437" s="78"/>
      <c r="R437" s="54"/>
      <c r="S437" s="92"/>
      <c r="T437" s="54"/>
      <c r="U437" s="280"/>
      <c r="V437" s="76"/>
      <c r="W437" s="327"/>
      <c r="X437" s="161"/>
      <c r="AA437" s="447"/>
      <c r="AC437" s="445"/>
      <c r="AE437" s="452"/>
    </row>
    <row r="438" spans="1:31" ht="15.75" hidden="1" customHeight="1" outlineLevel="3">
      <c r="A438" s="980">
        <f t="shared" si="54"/>
        <v>0</v>
      </c>
      <c r="B438" s="344"/>
      <c r="C438" s="321"/>
      <c r="D438" s="187"/>
      <c r="E438" s="282" t="str">
        <f>Onderbouwing_M29!B1040</f>
        <v>V5-2-B</v>
      </c>
      <c r="F438" s="226" t="str">
        <f>Onderbouwing_M29!D1040</f>
        <v>Optie B ?</v>
      </c>
      <c r="G438" s="222"/>
      <c r="H438" s="222"/>
      <c r="I438" s="222"/>
      <c r="J438" s="229"/>
      <c r="K438" s="355"/>
      <c r="L438" s="54"/>
      <c r="M438" s="59" t="str">
        <f>Onderbouwing_M29!F1040</f>
        <v>pst</v>
      </c>
      <c r="N438" s="54"/>
      <c r="O438" s="92">
        <f>Onderbouwing_M29!O1040</f>
        <v>0</v>
      </c>
      <c r="P438" s="54"/>
      <c r="Q438" s="78"/>
      <c r="R438" s="54"/>
      <c r="S438" s="92">
        <f>O438*K438</f>
        <v>0</v>
      </c>
      <c r="T438" s="54"/>
      <c r="U438" s="280"/>
      <c r="V438" s="76"/>
      <c r="W438" s="327"/>
      <c r="X438" s="161"/>
      <c r="AA438" s="447"/>
      <c r="AC438" s="445"/>
      <c r="AE438" s="452"/>
    </row>
    <row r="439" spans="1:31" ht="6" hidden="1" customHeight="1" outlineLevel="3">
      <c r="A439" s="980">
        <f>A440</f>
        <v>0</v>
      </c>
      <c r="B439" s="344"/>
      <c r="C439" s="321"/>
      <c r="D439" s="187"/>
      <c r="E439" s="282"/>
      <c r="F439" s="226"/>
      <c r="G439" s="222"/>
      <c r="H439" s="222"/>
      <c r="I439" s="222"/>
      <c r="J439" s="230"/>
      <c r="K439" s="366"/>
      <c r="L439" s="54"/>
      <c r="M439" s="59"/>
      <c r="N439" s="54"/>
      <c r="O439" s="92"/>
      <c r="P439" s="54"/>
      <c r="Q439" s="78"/>
      <c r="R439" s="54"/>
      <c r="S439" s="92"/>
      <c r="T439" s="54"/>
      <c r="U439" s="280"/>
      <c r="V439" s="76"/>
      <c r="W439" s="327"/>
      <c r="X439" s="161"/>
      <c r="AA439" s="447"/>
      <c r="AC439" s="445"/>
      <c r="AE439" s="452"/>
    </row>
    <row r="440" spans="1:31" ht="15.75" hidden="1" customHeight="1" outlineLevel="3">
      <c r="A440" s="980">
        <f t="shared" si="54"/>
        <v>0</v>
      </c>
      <c r="B440" s="344"/>
      <c r="C440" s="321"/>
      <c r="D440" s="187"/>
      <c r="E440" s="282" t="str">
        <f>Onderbouwing_M29!B1048</f>
        <v>V5-2-X</v>
      </c>
      <c r="F440" s="964" t="str">
        <f>Onderbouwing_M29!D1048</f>
        <v>Bijkomende kosten</v>
      </c>
      <c r="G440" s="222"/>
      <c r="H440" s="222"/>
      <c r="I440" s="222"/>
      <c r="J440" s="229"/>
      <c r="K440" s="355"/>
      <c r="L440" s="54"/>
      <c r="M440" s="59" t="str">
        <f>Onderbouwing_M29!F1048</f>
        <v>pst</v>
      </c>
      <c r="N440" s="54"/>
      <c r="O440" s="92">
        <f>Onderbouwing_M29!O1048</f>
        <v>0</v>
      </c>
      <c r="P440" s="54"/>
      <c r="Q440" s="78"/>
      <c r="R440" s="54"/>
      <c r="S440" s="92">
        <f>O440*K440</f>
        <v>0</v>
      </c>
      <c r="T440" s="54"/>
      <c r="U440" s="280"/>
      <c r="V440" s="76"/>
      <c r="W440" s="327"/>
      <c r="X440" s="161"/>
      <c r="AA440" s="447"/>
      <c r="AC440" s="445"/>
      <c r="AE440" s="452"/>
    </row>
    <row r="441" spans="1:31" ht="6" hidden="1" customHeight="1" outlineLevel="1">
      <c r="A441" s="980">
        <f>A442</f>
        <v>0</v>
      </c>
      <c r="B441" s="344"/>
      <c r="C441" s="321"/>
      <c r="D441" s="187"/>
      <c r="E441" s="281"/>
      <c r="F441" s="201"/>
      <c r="G441" s="132"/>
      <c r="H441" s="132"/>
      <c r="I441" s="132"/>
      <c r="J441" s="10"/>
      <c r="K441" s="48"/>
      <c r="L441" s="10"/>
      <c r="M441" s="52"/>
      <c r="N441" s="10"/>
      <c r="O441" s="53"/>
      <c r="P441" s="10"/>
      <c r="Q441" s="58"/>
      <c r="R441" s="58"/>
      <c r="S441" s="378"/>
      <c r="T441" s="10"/>
      <c r="U441" s="280"/>
      <c r="V441" s="76"/>
      <c r="W441" s="327"/>
      <c r="X441" s="161"/>
      <c r="AA441" s="462"/>
      <c r="AC441" s="445"/>
      <c r="AE441" s="452"/>
    </row>
    <row r="442" spans="1:31" ht="15.75" hidden="1" customHeight="1" outlineLevel="1">
      <c r="A442" s="980">
        <f>IF(S442=0,0,1)</f>
        <v>0</v>
      </c>
      <c r="B442" s="344"/>
      <c r="C442" s="321"/>
      <c r="D442" s="187"/>
      <c r="E442" s="294"/>
      <c r="F442" s="241"/>
      <c r="G442" s="242"/>
      <c r="H442" s="243"/>
      <c r="I442" s="243"/>
      <c r="J442" s="244"/>
      <c r="K442" s="245"/>
      <c r="L442" s="245"/>
      <c r="M442" s="246" t="str">
        <f>E430</f>
        <v>V5-2</v>
      </c>
      <c r="N442" s="245"/>
      <c r="O442" s="248" t="s">
        <v>107</v>
      </c>
      <c r="R442" s="245"/>
      <c r="S442" s="379">
        <f>ROUNDUP(SUM(S432:S441),0)</f>
        <v>0</v>
      </c>
      <c r="T442" s="258"/>
      <c r="U442" s="295"/>
      <c r="V442" s="76"/>
      <c r="W442" s="322"/>
      <c r="X442" s="161"/>
      <c r="Y442" s="989">
        <f>S442</f>
        <v>0</v>
      </c>
      <c r="Z442" s="467"/>
      <c r="AA442" s="462"/>
      <c r="AB442" s="456"/>
      <c r="AC442" s="445"/>
      <c r="AE442" s="452"/>
    </row>
    <row r="443" spans="1:31" ht="9" hidden="1" customHeight="1" outlineLevel="3">
      <c r="A443" s="980">
        <f>A444</f>
        <v>0</v>
      </c>
      <c r="B443" s="344"/>
      <c r="C443" s="321"/>
      <c r="D443" s="187"/>
      <c r="E443" s="297"/>
      <c r="F443" s="201"/>
      <c r="G443" s="186"/>
      <c r="H443" s="186"/>
      <c r="I443" s="186"/>
      <c r="J443" s="54"/>
      <c r="K443" s="366"/>
      <c r="L443" s="54"/>
      <c r="M443" s="54"/>
      <c r="N443" s="54"/>
      <c r="O443" s="54"/>
      <c r="P443" s="54"/>
      <c r="Q443" s="54"/>
      <c r="R443" s="54"/>
      <c r="S443" s="54"/>
      <c r="T443" s="54"/>
      <c r="U443" s="293"/>
      <c r="V443" s="76"/>
      <c r="W443" s="327"/>
      <c r="X443" s="161"/>
      <c r="AA443" s="447"/>
      <c r="AC443" s="445"/>
      <c r="AE443" s="452"/>
    </row>
    <row r="444" spans="1:31" ht="15.75" hidden="1" customHeight="1" outlineLevel="3">
      <c r="A444" s="980">
        <f>A456</f>
        <v>0</v>
      </c>
      <c r="B444" s="344"/>
      <c r="C444" s="321"/>
      <c r="D444" s="187"/>
      <c r="E444" s="296" t="s">
        <v>153</v>
      </c>
      <c r="F444" s="236" t="s">
        <v>154</v>
      </c>
      <c r="G444" s="353"/>
      <c r="H444" s="236"/>
      <c r="I444" s="236"/>
      <c r="J444" s="236"/>
      <c r="K444" s="363" t="s">
        <v>72</v>
      </c>
      <c r="L444" s="237"/>
      <c r="M444" s="237" t="s">
        <v>1440</v>
      </c>
      <c r="N444" s="237"/>
      <c r="O444" s="237" t="s">
        <v>73</v>
      </c>
      <c r="P444" s="237"/>
      <c r="Q444" s="237"/>
      <c r="R444" s="237"/>
      <c r="S444" s="237" t="s">
        <v>74</v>
      </c>
      <c r="T444" s="237"/>
      <c r="U444" s="283"/>
      <c r="V444" s="76"/>
      <c r="W444" s="327"/>
      <c r="X444" s="161"/>
      <c r="AA444" s="447"/>
      <c r="AC444" s="445"/>
      <c r="AE444" s="452"/>
    </row>
    <row r="445" spans="1:31" ht="6" hidden="1" customHeight="1">
      <c r="A445" s="980">
        <f>A456</f>
        <v>0</v>
      </c>
      <c r="B445" s="344"/>
      <c r="C445" s="321"/>
      <c r="D445" s="187"/>
      <c r="E445" s="279"/>
      <c r="F445" s="201"/>
      <c r="G445" s="201"/>
      <c r="H445" s="201"/>
      <c r="I445" s="201"/>
      <c r="J445" s="201"/>
      <c r="K445" s="368"/>
      <c r="L445" s="201"/>
      <c r="M445" s="201"/>
      <c r="N445" s="201"/>
      <c r="O445" s="201"/>
      <c r="P445" s="201"/>
      <c r="Q445" s="201"/>
      <c r="R445" s="201"/>
      <c r="S445" s="201"/>
      <c r="T445" s="9"/>
      <c r="U445" s="280"/>
      <c r="V445" s="76"/>
      <c r="W445" s="322"/>
      <c r="X445" s="161"/>
      <c r="AA445" s="447"/>
      <c r="AB445" s="445"/>
      <c r="AC445" s="445"/>
      <c r="AE445" s="452"/>
    </row>
    <row r="446" spans="1:31" ht="15.75" hidden="1" customHeight="1" collapsed="1">
      <c r="A446" s="980">
        <f>A456</f>
        <v>0</v>
      </c>
      <c r="B446" s="7" t="s">
        <v>54</v>
      </c>
      <c r="C446" s="321"/>
      <c r="D446" s="187"/>
      <c r="E446" s="279"/>
      <c r="F446" s="225" t="s">
        <v>101</v>
      </c>
      <c r="G446" s="219"/>
      <c r="H446" s="186"/>
      <c r="I446" s="186"/>
      <c r="J446" s="150"/>
      <c r="K446" s="151"/>
      <c r="L446" s="9"/>
      <c r="M446" s="152"/>
      <c r="N446" s="9"/>
      <c r="O446" s="153"/>
      <c r="P446" s="9"/>
      <c r="Q446" s="154"/>
      <c r="R446" s="9"/>
      <c r="S446" s="153"/>
      <c r="T446" s="9"/>
      <c r="U446" s="280"/>
      <c r="V446" s="76"/>
      <c r="W446" s="322"/>
      <c r="X446" s="161"/>
      <c r="AA446" s="447"/>
      <c r="AB446" s="445"/>
      <c r="AC446" s="445"/>
      <c r="AE446" s="452"/>
    </row>
    <row r="447" spans="1:31" ht="15.75" hidden="1" customHeight="1" outlineLevel="1">
      <c r="A447" s="980">
        <f>A456</f>
        <v>0</v>
      </c>
      <c r="B447" s="7" t="s">
        <v>54</v>
      </c>
      <c r="C447" s="321"/>
      <c r="D447" s="187"/>
      <c r="E447" s="279"/>
      <c r="F447" s="225" t="s">
        <v>1465</v>
      </c>
      <c r="G447" s="222"/>
      <c r="H447" s="186"/>
      <c r="I447" s="186"/>
      <c r="J447" s="140"/>
      <c r="K447" s="55"/>
      <c r="L447" s="56"/>
      <c r="M447" s="57"/>
      <c r="N447" s="56"/>
      <c r="O447" s="58"/>
      <c r="P447" s="56"/>
      <c r="Q447" s="58"/>
      <c r="R447" s="56"/>
      <c r="S447" s="58"/>
      <c r="T447" s="56"/>
      <c r="U447" s="280"/>
      <c r="V447" s="76"/>
      <c r="W447" s="327"/>
      <c r="X447" s="161"/>
      <c r="AA447" s="447"/>
      <c r="AC447" s="445"/>
      <c r="AE447" s="461"/>
    </row>
    <row r="448" spans="1:31" ht="15.75" hidden="1" customHeight="1" outlineLevel="1">
      <c r="A448" s="980">
        <f>A456</f>
        <v>0</v>
      </c>
      <c r="B448" s="7" t="s">
        <v>54</v>
      </c>
      <c r="C448" s="321"/>
      <c r="D448" s="187"/>
      <c r="E448" s="279"/>
      <c r="F448" s="225" t="s">
        <v>1465</v>
      </c>
      <c r="G448" s="222"/>
      <c r="H448" s="186"/>
      <c r="I448" s="186"/>
      <c r="J448" s="12"/>
      <c r="K448" s="6"/>
      <c r="L448" s="12"/>
      <c r="M448" s="12"/>
      <c r="N448" s="12"/>
      <c r="O448" s="12"/>
      <c r="P448" s="12"/>
      <c r="Q448" s="12"/>
      <c r="R448" s="12"/>
      <c r="S448" s="12"/>
      <c r="T448" s="12"/>
      <c r="U448" s="280"/>
      <c r="V448" s="76"/>
      <c r="W448" s="327"/>
      <c r="X448" s="161"/>
      <c r="AA448" s="447"/>
      <c r="AC448" s="445"/>
      <c r="AE448" s="452"/>
    </row>
    <row r="449" spans="1:31" ht="6" hidden="1" customHeight="1" outlineLevel="1">
      <c r="A449" s="980">
        <f>A450</f>
        <v>0</v>
      </c>
      <c r="C449" s="321"/>
      <c r="D449" s="187"/>
      <c r="E449" s="279"/>
      <c r="F449" s="225"/>
      <c r="G449" s="222"/>
      <c r="H449" s="186"/>
      <c r="I449" s="186"/>
      <c r="J449" s="12"/>
      <c r="K449" s="6"/>
      <c r="L449" s="12"/>
      <c r="M449" s="12"/>
      <c r="N449" s="12"/>
      <c r="O449" s="12"/>
      <c r="P449" s="12"/>
      <c r="Q449" s="12"/>
      <c r="R449" s="12"/>
      <c r="S449" s="12"/>
      <c r="T449" s="12"/>
      <c r="U449" s="280"/>
      <c r="V449" s="76"/>
      <c r="W449" s="327"/>
      <c r="X449" s="161"/>
      <c r="AA449" s="447"/>
      <c r="AC449" s="445"/>
      <c r="AE449" s="452"/>
    </row>
    <row r="450" spans="1:31" ht="15.75" hidden="1" customHeight="1" outlineLevel="3">
      <c r="A450" s="980">
        <f t="shared" si="54"/>
        <v>0</v>
      </c>
      <c r="B450" s="344"/>
      <c r="C450" s="321"/>
      <c r="D450" s="187"/>
      <c r="E450" s="282" t="str">
        <f>Onderbouwing_M29!B1056</f>
        <v>V5-3-A</v>
      </c>
      <c r="F450" s="226" t="str">
        <f>Onderbouwing_M29!D1056</f>
        <v>Optie A ?</v>
      </c>
      <c r="G450" s="222"/>
      <c r="H450" s="222"/>
      <c r="I450" s="222"/>
      <c r="J450" s="229"/>
      <c r="K450" s="355"/>
      <c r="L450" s="54"/>
      <c r="M450" s="59" t="str">
        <f>Onderbouwing_M29!F1056</f>
        <v>pst</v>
      </c>
      <c r="N450" s="54"/>
      <c r="O450" s="92">
        <f>Onderbouwing_M29!O1056</f>
        <v>0</v>
      </c>
      <c r="P450" s="54"/>
      <c r="Q450" s="78"/>
      <c r="R450" s="54"/>
      <c r="S450" s="92">
        <f>O450*K450</f>
        <v>0</v>
      </c>
      <c r="T450" s="54"/>
      <c r="U450" s="280"/>
      <c r="V450" s="76"/>
      <c r="W450" s="327"/>
      <c r="X450" s="161"/>
      <c r="AA450" s="447"/>
      <c r="AC450" s="445"/>
      <c r="AE450" s="452"/>
    </row>
    <row r="451" spans="1:31" ht="6" hidden="1" customHeight="1" outlineLevel="3">
      <c r="A451" s="980">
        <f>A452</f>
        <v>0</v>
      </c>
      <c r="B451" s="344"/>
      <c r="C451" s="321"/>
      <c r="D451" s="187"/>
      <c r="E451" s="282"/>
      <c r="F451" s="226"/>
      <c r="G451" s="222"/>
      <c r="H451" s="222"/>
      <c r="I451" s="222"/>
      <c r="J451" s="230"/>
      <c r="K451" s="366"/>
      <c r="L451" s="54"/>
      <c r="M451" s="59"/>
      <c r="N451" s="54"/>
      <c r="O451" s="92"/>
      <c r="P451" s="54"/>
      <c r="Q451" s="78"/>
      <c r="R451" s="54"/>
      <c r="S451" s="92"/>
      <c r="T451" s="54"/>
      <c r="U451" s="280"/>
      <c r="V451" s="76"/>
      <c r="W451" s="327"/>
      <c r="X451" s="161"/>
      <c r="AA451" s="447"/>
      <c r="AC451" s="445"/>
      <c r="AE451" s="452"/>
    </row>
    <row r="452" spans="1:31" ht="15.75" hidden="1" customHeight="1" outlineLevel="3">
      <c r="A452" s="980">
        <f t="shared" si="54"/>
        <v>0</v>
      </c>
      <c r="B452" s="344"/>
      <c r="C452" s="321"/>
      <c r="D452" s="187"/>
      <c r="E452" s="282" t="str">
        <f>Onderbouwing_M29!B1064</f>
        <v>V5-3-B</v>
      </c>
      <c r="F452" s="226" t="str">
        <f>Onderbouwing_M29!D1064</f>
        <v>Optie B ?</v>
      </c>
      <c r="G452" s="222"/>
      <c r="H452" s="222"/>
      <c r="I452" s="222"/>
      <c r="J452" s="229"/>
      <c r="K452" s="355"/>
      <c r="L452" s="54"/>
      <c r="M452" s="59" t="str">
        <f>Onderbouwing_M29!F1064</f>
        <v>pst</v>
      </c>
      <c r="N452" s="54"/>
      <c r="O452" s="92">
        <f>Onderbouwing_M29!O1064</f>
        <v>0</v>
      </c>
      <c r="P452" s="54"/>
      <c r="Q452" s="78"/>
      <c r="R452" s="54"/>
      <c r="S452" s="92">
        <f>O452*K452</f>
        <v>0</v>
      </c>
      <c r="T452" s="54"/>
      <c r="U452" s="280"/>
      <c r="V452" s="76"/>
      <c r="W452" s="327"/>
      <c r="X452" s="161"/>
      <c r="AA452" s="447"/>
      <c r="AC452" s="445"/>
      <c r="AE452" s="452"/>
    </row>
    <row r="453" spans="1:31" ht="6" hidden="1" customHeight="1" outlineLevel="3">
      <c r="A453" s="980">
        <f>A454</f>
        <v>0</v>
      </c>
      <c r="B453" s="344"/>
      <c r="C453" s="321"/>
      <c r="D453" s="187"/>
      <c r="E453" s="282"/>
      <c r="F453" s="226"/>
      <c r="G453" s="222"/>
      <c r="H453" s="222"/>
      <c r="I453" s="222"/>
      <c r="J453" s="230"/>
      <c r="K453" s="366"/>
      <c r="L453" s="54"/>
      <c r="M453" s="59"/>
      <c r="N453" s="54"/>
      <c r="O453" s="92"/>
      <c r="P453" s="54"/>
      <c r="Q453" s="78"/>
      <c r="R453" s="54"/>
      <c r="S453" s="92"/>
      <c r="T453" s="54"/>
      <c r="U453" s="280"/>
      <c r="V453" s="76"/>
      <c r="W453" s="327"/>
      <c r="X453" s="161"/>
      <c r="AA453" s="447"/>
      <c r="AC453" s="445"/>
      <c r="AE453" s="452"/>
    </row>
    <row r="454" spans="1:31" ht="15.75" hidden="1" customHeight="1" outlineLevel="3">
      <c r="A454" s="980">
        <f t="shared" si="54"/>
        <v>0</v>
      </c>
      <c r="B454" s="344"/>
      <c r="C454" s="321"/>
      <c r="D454" s="187"/>
      <c r="E454" s="282" t="str">
        <f>Onderbouwing_M29!B1072</f>
        <v>V5-3-X</v>
      </c>
      <c r="F454" s="964" t="str">
        <f>Onderbouwing_M29!D1072</f>
        <v>Bijkomende kosten</v>
      </c>
      <c r="G454" s="222"/>
      <c r="H454" s="222"/>
      <c r="I454" s="222"/>
      <c r="J454" s="229"/>
      <c r="K454" s="355"/>
      <c r="L454" s="54"/>
      <c r="M454" s="59" t="str">
        <f>Onderbouwing_M29!F1072</f>
        <v>pst</v>
      </c>
      <c r="N454" s="54"/>
      <c r="O454" s="92">
        <f>Onderbouwing_M29!O1072</f>
        <v>0</v>
      </c>
      <c r="P454" s="54"/>
      <c r="Q454" s="78"/>
      <c r="R454" s="54"/>
      <c r="S454" s="92">
        <f>O454*K454</f>
        <v>0</v>
      </c>
      <c r="T454" s="54"/>
      <c r="U454" s="280"/>
      <c r="V454" s="76"/>
      <c r="W454" s="327"/>
      <c r="X454" s="161"/>
      <c r="AA454" s="447"/>
      <c r="AC454" s="445"/>
      <c r="AE454" s="452"/>
    </row>
    <row r="455" spans="1:31" ht="6" hidden="1" customHeight="1" outlineLevel="1">
      <c r="A455" s="980">
        <f>A456</f>
        <v>0</v>
      </c>
      <c r="B455" s="344"/>
      <c r="C455" s="321"/>
      <c r="D455" s="187"/>
      <c r="E455" s="281"/>
      <c r="F455" s="201"/>
      <c r="G455" s="132"/>
      <c r="H455" s="132"/>
      <c r="I455" s="132"/>
      <c r="J455" s="10"/>
      <c r="K455" s="48"/>
      <c r="L455" s="10"/>
      <c r="M455" s="52"/>
      <c r="N455" s="10"/>
      <c r="O455" s="53"/>
      <c r="P455" s="10"/>
      <c r="Q455" s="234"/>
      <c r="R455" s="58"/>
      <c r="S455" s="378"/>
      <c r="T455" s="10"/>
      <c r="U455" s="280"/>
      <c r="V455" s="76"/>
      <c r="W455" s="327"/>
      <c r="X455" s="161"/>
      <c r="AA455" s="462"/>
      <c r="AC455" s="445"/>
      <c r="AE455" s="452"/>
    </row>
    <row r="456" spans="1:31" ht="15.75" hidden="1" customHeight="1" outlineLevel="1">
      <c r="A456" s="980">
        <f>IF(S456=0,0,1)</f>
        <v>0</v>
      </c>
      <c r="B456" s="344"/>
      <c r="C456" s="321"/>
      <c r="D456" s="187"/>
      <c r="E456" s="294"/>
      <c r="F456" s="241"/>
      <c r="G456" s="242"/>
      <c r="H456" s="243"/>
      <c r="I456" s="243"/>
      <c r="J456" s="244"/>
      <c r="K456" s="245"/>
      <c r="L456" s="245"/>
      <c r="M456" s="246" t="str">
        <f>E444</f>
        <v>V5-3</v>
      </c>
      <c r="N456" s="245"/>
      <c r="O456" s="248" t="s">
        <v>107</v>
      </c>
      <c r="R456" s="245"/>
      <c r="S456" s="379">
        <f>ROUNDUP(SUM(S446:S455),0)</f>
        <v>0</v>
      </c>
      <c r="T456" s="258"/>
      <c r="U456" s="295"/>
      <c r="V456" s="76"/>
      <c r="W456" s="322"/>
      <c r="X456" s="161"/>
      <c r="Y456" s="989">
        <f>S456</f>
        <v>0</v>
      </c>
      <c r="Z456" s="467"/>
      <c r="AA456" s="462"/>
      <c r="AB456" s="456"/>
      <c r="AC456" s="445"/>
      <c r="AE456" s="452"/>
    </row>
    <row r="457" spans="1:31" ht="9" hidden="1" customHeight="1" outlineLevel="3">
      <c r="A457" s="980">
        <f>A458</f>
        <v>0</v>
      </c>
      <c r="B457" s="344"/>
      <c r="C457" s="321"/>
      <c r="D457" s="187"/>
      <c r="E457" s="297"/>
      <c r="F457" s="201"/>
      <c r="G457" s="186"/>
      <c r="H457" s="186"/>
      <c r="I457" s="186"/>
      <c r="J457" s="54"/>
      <c r="K457" s="366"/>
      <c r="L457" s="54"/>
      <c r="M457" s="54"/>
      <c r="N457" s="54"/>
      <c r="O457" s="54"/>
      <c r="P457" s="54"/>
      <c r="Q457" s="54"/>
      <c r="R457" s="54"/>
      <c r="S457" s="54"/>
      <c r="T457" s="54"/>
      <c r="U457" s="293"/>
      <c r="V457" s="76"/>
      <c r="W457" s="327"/>
      <c r="X457" s="161"/>
      <c r="AA457" s="447"/>
      <c r="AC457" s="445"/>
      <c r="AE457" s="452"/>
    </row>
    <row r="458" spans="1:31" ht="15.75" hidden="1" customHeight="1" outlineLevel="3">
      <c r="A458" s="980">
        <f>A470</f>
        <v>0</v>
      </c>
      <c r="B458" s="344"/>
      <c r="C458" s="321"/>
      <c r="D458" s="187"/>
      <c r="E458" s="296" t="s">
        <v>155</v>
      </c>
      <c r="F458" s="236" t="s">
        <v>156</v>
      </c>
      <c r="G458" s="353"/>
      <c r="H458" s="236"/>
      <c r="I458" s="236"/>
      <c r="J458" s="236"/>
      <c r="K458" s="363" t="s">
        <v>72</v>
      </c>
      <c r="L458" s="237"/>
      <c r="M458" s="237" t="s">
        <v>1440</v>
      </c>
      <c r="N458" s="237"/>
      <c r="O458" s="237" t="s">
        <v>73</v>
      </c>
      <c r="P458" s="237"/>
      <c r="Q458" s="237"/>
      <c r="R458" s="237"/>
      <c r="S458" s="237" t="s">
        <v>74</v>
      </c>
      <c r="T458" s="237"/>
      <c r="U458" s="283"/>
      <c r="V458" s="76"/>
      <c r="W458" s="327"/>
      <c r="X458" s="161"/>
      <c r="AA458" s="447"/>
      <c r="AC458" s="445"/>
      <c r="AE458" s="452"/>
    </row>
    <row r="459" spans="1:31" ht="6" hidden="1" customHeight="1">
      <c r="A459" s="980">
        <f>A470</f>
        <v>0</v>
      </c>
      <c r="B459" s="344"/>
      <c r="C459" s="321"/>
      <c r="D459" s="187"/>
      <c r="E459" s="279"/>
      <c r="F459" s="201"/>
      <c r="G459" s="201"/>
      <c r="H459" s="201"/>
      <c r="I459" s="201"/>
      <c r="J459" s="201"/>
      <c r="K459" s="368"/>
      <c r="L459" s="201"/>
      <c r="M459" s="201"/>
      <c r="N459" s="201"/>
      <c r="O459" s="201"/>
      <c r="P459" s="201"/>
      <c r="Q459" s="201"/>
      <c r="R459" s="201"/>
      <c r="S459" s="201"/>
      <c r="T459" s="9"/>
      <c r="U459" s="280"/>
      <c r="V459" s="76"/>
      <c r="W459" s="322"/>
      <c r="X459" s="161"/>
      <c r="AA459" s="447"/>
      <c r="AB459" s="445"/>
      <c r="AC459" s="445"/>
      <c r="AE459" s="452"/>
    </row>
    <row r="460" spans="1:31" ht="15.75" hidden="1" customHeight="1">
      <c r="A460" s="980">
        <f>A470</f>
        <v>0</v>
      </c>
      <c r="B460" s="7" t="s">
        <v>54</v>
      </c>
      <c r="C460" s="321"/>
      <c r="D460" s="187"/>
      <c r="E460" s="279"/>
      <c r="F460" s="225" t="s">
        <v>101</v>
      </c>
      <c r="G460" s="219"/>
      <c r="H460" s="186"/>
      <c r="I460" s="186"/>
      <c r="J460" s="150"/>
      <c r="K460" s="151"/>
      <c r="L460" s="9"/>
      <c r="M460" s="152"/>
      <c r="N460" s="9"/>
      <c r="O460" s="153"/>
      <c r="P460" s="9"/>
      <c r="Q460" s="154"/>
      <c r="R460" s="9"/>
      <c r="S460" s="153"/>
      <c r="T460" s="9"/>
      <c r="U460" s="280"/>
      <c r="V460" s="76"/>
      <c r="W460" s="322"/>
      <c r="X460" s="161"/>
      <c r="AA460" s="447"/>
      <c r="AB460" s="445"/>
      <c r="AC460" s="445"/>
      <c r="AE460" s="452"/>
    </row>
    <row r="461" spans="1:31" ht="15.75" hidden="1" customHeight="1" outlineLevel="1">
      <c r="A461" s="980">
        <f>A470</f>
        <v>0</v>
      </c>
      <c r="B461" s="7" t="s">
        <v>54</v>
      </c>
      <c r="C461" s="321"/>
      <c r="D461" s="187"/>
      <c r="E461" s="279"/>
      <c r="F461" s="225" t="s">
        <v>1465</v>
      </c>
      <c r="G461" s="222"/>
      <c r="H461" s="186"/>
      <c r="I461" s="186"/>
      <c r="J461" s="140"/>
      <c r="K461" s="55"/>
      <c r="L461" s="56"/>
      <c r="M461" s="57"/>
      <c r="N461" s="56"/>
      <c r="O461" s="58"/>
      <c r="P461" s="56"/>
      <c r="Q461" s="58"/>
      <c r="R461" s="56"/>
      <c r="S461" s="58"/>
      <c r="T461" s="56"/>
      <c r="U461" s="280"/>
      <c r="V461" s="76"/>
      <c r="W461" s="327"/>
      <c r="X461" s="161"/>
      <c r="AA461" s="447"/>
      <c r="AC461" s="445"/>
      <c r="AE461" s="461"/>
    </row>
    <row r="462" spans="1:31" ht="15.75" hidden="1" customHeight="1" outlineLevel="1">
      <c r="A462" s="980">
        <f>A470</f>
        <v>0</v>
      </c>
      <c r="B462" s="7" t="s">
        <v>54</v>
      </c>
      <c r="C462" s="321"/>
      <c r="D462" s="187"/>
      <c r="E462" s="279"/>
      <c r="F462" s="225" t="s">
        <v>1465</v>
      </c>
      <c r="G462" s="222"/>
      <c r="H462" s="186"/>
      <c r="I462" s="186"/>
      <c r="J462" s="12"/>
      <c r="K462" s="6"/>
      <c r="L462" s="12"/>
      <c r="M462" s="12"/>
      <c r="N462" s="12"/>
      <c r="O462" s="12"/>
      <c r="P462" s="12"/>
      <c r="Q462" s="12"/>
      <c r="R462" s="12"/>
      <c r="S462" s="12"/>
      <c r="T462" s="12"/>
      <c r="U462" s="280"/>
      <c r="V462" s="76"/>
      <c r="W462" s="327"/>
      <c r="X462" s="161"/>
      <c r="AA462" s="447"/>
      <c r="AC462" s="445"/>
      <c r="AE462" s="452"/>
    </row>
    <row r="463" spans="1:31" ht="6" hidden="1" customHeight="1" outlineLevel="1" collapsed="1">
      <c r="A463" s="980">
        <f>A464</f>
        <v>0</v>
      </c>
      <c r="C463" s="321"/>
      <c r="D463" s="187"/>
      <c r="E463" s="279"/>
      <c r="F463" s="225"/>
      <c r="G463" s="222"/>
      <c r="H463" s="186"/>
      <c r="I463" s="186"/>
      <c r="J463" s="12"/>
      <c r="K463" s="6"/>
      <c r="L463" s="12"/>
      <c r="M463" s="12"/>
      <c r="N463" s="12"/>
      <c r="O463" s="12"/>
      <c r="P463" s="12"/>
      <c r="Q463" s="12"/>
      <c r="R463" s="12"/>
      <c r="S463" s="12"/>
      <c r="T463" s="12"/>
      <c r="U463" s="280"/>
      <c r="V463" s="76"/>
      <c r="W463" s="327"/>
      <c r="X463" s="161"/>
      <c r="AA463" s="447"/>
      <c r="AC463" s="445"/>
      <c r="AE463" s="452"/>
    </row>
    <row r="464" spans="1:31" ht="15.75" hidden="1" customHeight="1" outlineLevel="3">
      <c r="A464" s="980">
        <f t="shared" si="54"/>
        <v>0</v>
      </c>
      <c r="B464" s="344"/>
      <c r="C464" s="321"/>
      <c r="D464" s="187"/>
      <c r="E464" s="282" t="str">
        <f>Onderbouwing_M29!B1080</f>
        <v>V5-4-A</v>
      </c>
      <c r="F464" s="226" t="str">
        <f>Onderbouwing_M29!D1080</f>
        <v>Optie A ?</v>
      </c>
      <c r="G464" s="222"/>
      <c r="H464" s="222"/>
      <c r="I464" s="222"/>
      <c r="J464" s="229"/>
      <c r="K464" s="355"/>
      <c r="L464" s="54"/>
      <c r="M464" s="59" t="str">
        <f>Onderbouwing_M29!F1080</f>
        <v>pst</v>
      </c>
      <c r="N464" s="54"/>
      <c r="O464" s="92">
        <f>Onderbouwing_M29!O1080</f>
        <v>0</v>
      </c>
      <c r="P464" s="54"/>
      <c r="Q464" s="78"/>
      <c r="R464" s="54"/>
      <c r="S464" s="92">
        <f>O464*K464</f>
        <v>0</v>
      </c>
      <c r="T464" s="54"/>
      <c r="U464" s="280"/>
      <c r="V464" s="76"/>
      <c r="W464" s="327"/>
      <c r="X464" s="161"/>
      <c r="AA464" s="447"/>
      <c r="AC464" s="445"/>
      <c r="AE464" s="452"/>
    </row>
    <row r="465" spans="1:31" ht="6" hidden="1" customHeight="1" outlineLevel="3">
      <c r="A465" s="980">
        <f>A466</f>
        <v>0</v>
      </c>
      <c r="B465" s="344"/>
      <c r="C465" s="321"/>
      <c r="D465" s="187"/>
      <c r="E465" s="282"/>
      <c r="F465" s="226"/>
      <c r="G465" s="222"/>
      <c r="H465" s="222"/>
      <c r="I465" s="222"/>
      <c r="J465" s="230"/>
      <c r="K465" s="366"/>
      <c r="L465" s="54"/>
      <c r="M465" s="59"/>
      <c r="N465" s="54"/>
      <c r="O465" s="92"/>
      <c r="P465" s="54"/>
      <c r="Q465" s="78"/>
      <c r="R465" s="54"/>
      <c r="S465" s="92"/>
      <c r="T465" s="54"/>
      <c r="U465" s="280"/>
      <c r="V465" s="76"/>
      <c r="W465" s="327"/>
      <c r="X465" s="161"/>
      <c r="AA465" s="447"/>
      <c r="AC465" s="445"/>
      <c r="AE465" s="452"/>
    </row>
    <row r="466" spans="1:31" ht="15.75" hidden="1" customHeight="1" outlineLevel="3">
      <c r="A466" s="980">
        <f t="shared" si="54"/>
        <v>0</v>
      </c>
      <c r="B466" s="344"/>
      <c r="C466" s="321"/>
      <c r="D466" s="187"/>
      <c r="E466" s="282" t="str">
        <f>Onderbouwing_M29!B1088</f>
        <v>V5-4-B</v>
      </c>
      <c r="F466" s="226" t="str">
        <f>Onderbouwing_M29!D1088</f>
        <v>Optie B ?</v>
      </c>
      <c r="G466" s="222"/>
      <c r="H466" s="222"/>
      <c r="I466" s="222"/>
      <c r="J466" s="229"/>
      <c r="K466" s="355"/>
      <c r="L466" s="54"/>
      <c r="M466" s="59" t="str">
        <f>Onderbouwing_M29!F1088</f>
        <v>pst</v>
      </c>
      <c r="N466" s="54"/>
      <c r="O466" s="92">
        <f>Onderbouwing_M29!O1088</f>
        <v>0</v>
      </c>
      <c r="P466" s="54"/>
      <c r="Q466" s="78"/>
      <c r="R466" s="54"/>
      <c r="S466" s="92">
        <f>O466*K466</f>
        <v>0</v>
      </c>
      <c r="T466" s="54"/>
      <c r="U466" s="280"/>
      <c r="V466" s="76"/>
      <c r="W466" s="327"/>
      <c r="X466" s="161"/>
      <c r="AA466" s="447"/>
      <c r="AC466" s="445"/>
      <c r="AE466" s="452"/>
    </row>
    <row r="467" spans="1:31" ht="6" hidden="1" customHeight="1" outlineLevel="3">
      <c r="A467" s="980">
        <f>A468</f>
        <v>0</v>
      </c>
      <c r="B467" s="344"/>
      <c r="C467" s="321"/>
      <c r="D467" s="187"/>
      <c r="E467" s="282"/>
      <c r="F467" s="226"/>
      <c r="G467" s="222"/>
      <c r="H467" s="222"/>
      <c r="I467" s="222"/>
      <c r="J467" s="230"/>
      <c r="K467" s="366"/>
      <c r="L467" s="54"/>
      <c r="M467" s="59"/>
      <c r="N467" s="54"/>
      <c r="O467" s="92"/>
      <c r="P467" s="54"/>
      <c r="Q467" s="78"/>
      <c r="R467" s="54"/>
      <c r="S467" s="92"/>
      <c r="T467" s="54"/>
      <c r="U467" s="280"/>
      <c r="V467" s="76"/>
      <c r="W467" s="327"/>
      <c r="X467" s="161"/>
      <c r="AA467" s="447"/>
      <c r="AC467" s="445"/>
      <c r="AE467" s="452"/>
    </row>
    <row r="468" spans="1:31" ht="15.75" hidden="1" customHeight="1" outlineLevel="3">
      <c r="A468" s="980">
        <f t="shared" si="54"/>
        <v>0</v>
      </c>
      <c r="B468" s="344"/>
      <c r="C468" s="321"/>
      <c r="D468" s="187"/>
      <c r="E468" s="282" t="str">
        <f>Onderbouwing_M29!B1096</f>
        <v>V5-4-X</v>
      </c>
      <c r="F468" s="964" t="str">
        <f>Onderbouwing_M29!D1096</f>
        <v>Bijkomende kosten</v>
      </c>
      <c r="G468" s="222"/>
      <c r="H468" s="222"/>
      <c r="I468" s="222"/>
      <c r="J468" s="229"/>
      <c r="K468" s="355"/>
      <c r="L468" s="54"/>
      <c r="M468" s="59" t="str">
        <f>Onderbouwing_M29!F1096</f>
        <v>pst</v>
      </c>
      <c r="N468" s="54"/>
      <c r="O468" s="92">
        <f>Onderbouwing_M29!O1096</f>
        <v>0</v>
      </c>
      <c r="P468" s="54"/>
      <c r="Q468" s="78"/>
      <c r="R468" s="54"/>
      <c r="S468" s="92">
        <f>O468*K468</f>
        <v>0</v>
      </c>
      <c r="T468" s="54"/>
      <c r="U468" s="280"/>
      <c r="V468" s="76"/>
      <c r="W468" s="327"/>
      <c r="X468" s="161"/>
      <c r="AA468" s="447"/>
      <c r="AC468" s="445"/>
      <c r="AE468" s="452"/>
    </row>
    <row r="469" spans="1:31" ht="6" hidden="1" customHeight="1" outlineLevel="1">
      <c r="A469" s="980">
        <f>A470</f>
        <v>0</v>
      </c>
      <c r="B469" s="344"/>
      <c r="C469" s="321"/>
      <c r="D469" s="187"/>
      <c r="E469" s="281"/>
      <c r="F469" s="201"/>
      <c r="G469" s="132"/>
      <c r="H469" s="132"/>
      <c r="I469" s="132"/>
      <c r="J469" s="10"/>
      <c r="K469" s="48"/>
      <c r="L469" s="10"/>
      <c r="M469" s="52"/>
      <c r="N469" s="10"/>
      <c r="O469" s="53"/>
      <c r="P469" s="10"/>
      <c r="Q469" s="58"/>
      <c r="R469" s="58"/>
      <c r="S469" s="378"/>
      <c r="T469" s="10"/>
      <c r="U469" s="280"/>
      <c r="V469" s="76"/>
      <c r="W469" s="327"/>
      <c r="X469" s="161"/>
      <c r="AA469" s="462"/>
      <c r="AC469" s="445"/>
      <c r="AE469" s="452"/>
    </row>
    <row r="470" spans="1:31" ht="15.75" hidden="1" customHeight="1" outlineLevel="1" collapsed="1">
      <c r="A470" s="980">
        <f>IF(S470=0,0,1)</f>
        <v>0</v>
      </c>
      <c r="B470" s="344"/>
      <c r="C470" s="321"/>
      <c r="D470" s="187"/>
      <c r="E470" s="294"/>
      <c r="F470" s="241"/>
      <c r="G470" s="242"/>
      <c r="H470" s="243"/>
      <c r="I470" s="243"/>
      <c r="J470" s="244"/>
      <c r="K470" s="245"/>
      <c r="L470" s="245"/>
      <c r="M470" s="246" t="str">
        <f>E458</f>
        <v>V5-4</v>
      </c>
      <c r="N470" s="245"/>
      <c r="O470" s="248" t="s">
        <v>107</v>
      </c>
      <c r="R470" s="245"/>
      <c r="S470" s="379">
        <f>ROUNDUP(SUM(S460:S469),0)</f>
        <v>0</v>
      </c>
      <c r="T470" s="258"/>
      <c r="U470" s="295"/>
      <c r="V470" s="76"/>
      <c r="W470" s="322"/>
      <c r="X470" s="161"/>
      <c r="Y470" s="989">
        <f>S470</f>
        <v>0</v>
      </c>
      <c r="Z470" s="467"/>
      <c r="AA470" s="462"/>
      <c r="AB470" s="456"/>
      <c r="AC470" s="445"/>
      <c r="AE470" s="452"/>
    </row>
    <row r="471" spans="1:31" ht="9" hidden="1" customHeight="1" outlineLevel="3" thickBot="1">
      <c r="A471" s="980">
        <f>A472</f>
        <v>0</v>
      </c>
      <c r="B471" s="344"/>
      <c r="C471" s="321"/>
      <c r="D471" s="187"/>
      <c r="E471" s="297"/>
      <c r="F471" s="201"/>
      <c r="G471" s="186"/>
      <c r="H471" s="186"/>
      <c r="I471" s="186"/>
      <c r="J471" s="54"/>
      <c r="K471" s="366"/>
      <c r="L471" s="54"/>
      <c r="M471" s="54"/>
      <c r="N471" s="54"/>
      <c r="O471" s="54"/>
      <c r="P471" s="54"/>
      <c r="Q471" s="54"/>
      <c r="R471" s="54"/>
      <c r="S471" s="377"/>
      <c r="T471" s="54"/>
      <c r="U471" s="293"/>
      <c r="V471" s="76"/>
      <c r="W471" s="327"/>
      <c r="X471" s="161"/>
      <c r="AA471" s="447"/>
      <c r="AC471" s="445"/>
      <c r="AE471" s="452"/>
    </row>
    <row r="472" spans="1:31" ht="15.75" hidden="1" customHeight="1" outlineLevel="1" thickBot="1">
      <c r="A472" s="980">
        <f>IF(S472=0,0,1)</f>
        <v>0</v>
      </c>
      <c r="B472" s="344"/>
      <c r="C472" s="321"/>
      <c r="D472" s="187"/>
      <c r="E472" s="284"/>
      <c r="F472" s="285" t="str">
        <f>F414</f>
        <v>Level 5 - VENTILATIE</v>
      </c>
      <c r="G472" s="286"/>
      <c r="H472" s="286"/>
      <c r="I472" s="286"/>
      <c r="J472" s="287"/>
      <c r="K472" s="288"/>
      <c r="L472" s="287"/>
      <c r="M472" s="289" t="str">
        <f>E414</f>
        <v>V5</v>
      </c>
      <c r="N472" s="290"/>
      <c r="O472" s="291" t="s">
        <v>129</v>
      </c>
      <c r="R472" s="287"/>
      <c r="S472" s="381">
        <f>S428+S442+S456+S470</f>
        <v>0</v>
      </c>
      <c r="T472" s="287"/>
      <c r="U472" s="292"/>
      <c r="V472" s="76"/>
      <c r="W472" s="322"/>
      <c r="X472" s="161"/>
      <c r="Y472" s="989">
        <f>SUM(Y428:Y470)</f>
        <v>0</v>
      </c>
      <c r="Z472" s="467"/>
      <c r="AA472" s="460"/>
      <c r="AB472" s="462"/>
      <c r="AC472" s="445"/>
      <c r="AE472" s="452"/>
    </row>
    <row r="473" spans="1:31" ht="9" customHeight="1" outlineLevel="3" thickTop="1">
      <c r="A473" s="980">
        <v>1</v>
      </c>
      <c r="B473" s="344"/>
      <c r="C473" s="321"/>
      <c r="D473" s="187"/>
      <c r="E473" s="439"/>
      <c r="F473" s="201"/>
      <c r="G473" s="186"/>
      <c r="H473" s="186"/>
      <c r="I473" s="186"/>
      <c r="J473" s="54"/>
      <c r="K473" s="366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76"/>
      <c r="W473" s="327"/>
      <c r="X473" s="161"/>
      <c r="AA473" s="447"/>
      <c r="AC473" s="445"/>
      <c r="AE473" s="452"/>
    </row>
    <row r="474" spans="1:31" s="15" customFormat="1" ht="12" customHeight="1">
      <c r="A474" s="980">
        <v>1</v>
      </c>
      <c r="B474" s="344"/>
      <c r="C474" s="321"/>
      <c r="D474" s="434"/>
      <c r="E474" s="435"/>
      <c r="F474" s="435"/>
      <c r="G474" s="435"/>
      <c r="H474" s="435"/>
      <c r="I474" s="435"/>
      <c r="J474" s="435"/>
      <c r="K474" s="436"/>
      <c r="L474" s="203"/>
      <c r="M474" s="203"/>
      <c r="N474" s="437"/>
      <c r="O474" s="437"/>
      <c r="P474" s="437"/>
      <c r="Q474" s="437"/>
      <c r="R474" s="437"/>
      <c r="S474" s="162"/>
      <c r="T474" s="437"/>
      <c r="U474" s="163"/>
      <c r="V474" s="163"/>
      <c r="W474" s="327"/>
      <c r="X474" s="161"/>
      <c r="Y474" s="984"/>
      <c r="Z474" s="447"/>
      <c r="AA474" s="447"/>
      <c r="AB474" s="456"/>
      <c r="AC474" s="445"/>
      <c r="AD474" s="445"/>
      <c r="AE474" s="452"/>
    </row>
    <row r="475" spans="1:31" ht="10.25" customHeight="1" outlineLevel="1" thickBot="1">
      <c r="A475" s="980">
        <v>1</v>
      </c>
      <c r="B475" s="344"/>
      <c r="C475" s="321"/>
      <c r="D475" s="187"/>
      <c r="E475" s="115"/>
      <c r="F475" s="76"/>
      <c r="G475" s="76"/>
      <c r="H475" s="76"/>
      <c r="I475" s="76"/>
      <c r="J475" s="76"/>
      <c r="K475" s="359"/>
      <c r="L475" s="76"/>
      <c r="M475" s="76"/>
      <c r="N475" s="76"/>
      <c r="O475" s="77"/>
      <c r="P475" s="76"/>
      <c r="Q475" s="76"/>
      <c r="R475" s="76"/>
      <c r="S475" s="76"/>
      <c r="T475" s="76"/>
      <c r="U475" s="76"/>
      <c r="V475" s="76"/>
      <c r="W475" s="322"/>
      <c r="X475" s="161"/>
      <c r="AA475" s="447"/>
      <c r="AC475" s="445"/>
      <c r="AE475" s="452"/>
    </row>
    <row r="476" spans="1:31" ht="15.75" customHeight="1" outlineLevel="3" thickTop="1" thickBot="1">
      <c r="A476" s="980">
        <v>1</v>
      </c>
      <c r="B476" s="344"/>
      <c r="C476" s="321"/>
      <c r="D476" s="187"/>
      <c r="E476" s="708" t="s">
        <v>157</v>
      </c>
      <c r="F476" s="709" t="s">
        <v>158</v>
      </c>
      <c r="G476" s="715"/>
      <c r="H476" s="716"/>
      <c r="I476" s="716"/>
      <c r="J476" s="717"/>
      <c r="K476" s="711"/>
      <c r="L476" s="710"/>
      <c r="M476" s="710"/>
      <c r="N476" s="710"/>
      <c r="O476" s="710"/>
      <c r="P476" s="440"/>
      <c r="Q476" s="440"/>
      <c r="R476" s="710"/>
      <c r="S476" s="710"/>
      <c r="T476" s="710"/>
      <c r="U476" s="712"/>
      <c r="V476" s="76"/>
      <c r="W476" s="327"/>
      <c r="X476" s="161"/>
      <c r="AA476" s="447"/>
      <c r="AC476" s="445"/>
      <c r="AE476" s="452"/>
    </row>
    <row r="477" spans="1:31" ht="9" hidden="1" customHeight="1" outlineLevel="3" thickTop="1">
      <c r="A477" s="980">
        <f>A478</f>
        <v>0</v>
      </c>
      <c r="B477" s="344"/>
      <c r="C477" s="321"/>
      <c r="D477" s="187"/>
      <c r="E477" s="297"/>
      <c r="F477" s="201"/>
      <c r="G477" s="186"/>
      <c r="H477" s="186"/>
      <c r="I477" s="186"/>
      <c r="J477" s="54"/>
      <c r="K477" s="366"/>
      <c r="L477" s="54"/>
      <c r="M477" s="54"/>
      <c r="N477" s="54"/>
      <c r="O477" s="54"/>
      <c r="P477" s="54"/>
      <c r="Q477" s="54"/>
      <c r="R477" s="54"/>
      <c r="S477" s="54"/>
      <c r="T477" s="54"/>
      <c r="U477" s="293"/>
      <c r="V477" s="76"/>
      <c r="W477" s="327"/>
      <c r="X477" s="161"/>
      <c r="AA477" s="447"/>
      <c r="AC477" s="445"/>
      <c r="AE477" s="452"/>
    </row>
    <row r="478" spans="1:31" ht="15.75" hidden="1" customHeight="1" outlineLevel="3">
      <c r="A478" s="980">
        <f>IF(S491=0,0,1)</f>
        <v>0</v>
      </c>
      <c r="B478" s="344"/>
      <c r="C478" s="321"/>
      <c r="D478" s="187"/>
      <c r="E478" s="296" t="s">
        <v>159</v>
      </c>
      <c r="F478" s="236" t="s">
        <v>160</v>
      </c>
      <c r="G478" s="353"/>
      <c r="H478" s="236"/>
      <c r="I478" s="236"/>
      <c r="J478" s="236"/>
      <c r="K478" s="363" t="s">
        <v>72</v>
      </c>
      <c r="L478" s="237"/>
      <c r="M478" s="237" t="s">
        <v>1440</v>
      </c>
      <c r="N478" s="237"/>
      <c r="O478" s="237" t="s">
        <v>73</v>
      </c>
      <c r="P478" s="237"/>
      <c r="Q478" s="237"/>
      <c r="R478" s="237"/>
      <c r="S478" s="237" t="s">
        <v>74</v>
      </c>
      <c r="T478" s="237"/>
      <c r="U478" s="283"/>
      <c r="V478" s="76"/>
      <c r="W478" s="327"/>
      <c r="X478" s="161"/>
      <c r="AA478" s="447"/>
      <c r="AC478" s="445"/>
      <c r="AE478" s="452"/>
    </row>
    <row r="479" spans="1:31" ht="6" hidden="1" customHeight="1">
      <c r="A479" s="980">
        <f>A491</f>
        <v>0</v>
      </c>
      <c r="B479" s="344"/>
      <c r="C479" s="321"/>
      <c r="D479" s="187"/>
      <c r="E479" s="279"/>
      <c r="F479" s="201"/>
      <c r="G479" s="201"/>
      <c r="H479" s="201"/>
      <c r="I479" s="201"/>
      <c r="J479" s="201"/>
      <c r="K479" s="368"/>
      <c r="L479" s="201"/>
      <c r="M479" s="201"/>
      <c r="N479" s="201"/>
      <c r="O479" s="201"/>
      <c r="P479" s="201"/>
      <c r="Q479" s="201"/>
      <c r="R479" s="201"/>
      <c r="S479" s="201"/>
      <c r="T479" s="9"/>
      <c r="U479" s="280"/>
      <c r="V479" s="76"/>
      <c r="W479" s="322"/>
      <c r="X479" s="161"/>
      <c r="AA479" s="447"/>
      <c r="AB479" s="445"/>
      <c r="AC479" s="445"/>
      <c r="AE479" s="452"/>
    </row>
    <row r="480" spans="1:31" ht="15.75" hidden="1" customHeight="1" collapsed="1">
      <c r="A480" s="980">
        <f>A491</f>
        <v>0</v>
      </c>
      <c r="B480" s="7" t="s">
        <v>54</v>
      </c>
      <c r="C480" s="321"/>
      <c r="D480" s="187"/>
      <c r="E480" s="279"/>
      <c r="F480" s="390" t="s">
        <v>1491</v>
      </c>
      <c r="G480" s="219"/>
      <c r="H480" s="219"/>
      <c r="I480" s="219"/>
      <c r="J480" s="150"/>
      <c r="K480" s="151"/>
      <c r="L480" s="9"/>
      <c r="M480" s="152"/>
      <c r="N480" s="9"/>
      <c r="O480" s="153"/>
      <c r="P480" s="9"/>
      <c r="Q480" s="154"/>
      <c r="R480" s="9"/>
      <c r="S480" s="153"/>
      <c r="T480" s="9"/>
      <c r="U480" s="280"/>
      <c r="V480" s="76"/>
      <c r="W480" s="322"/>
      <c r="X480" s="161"/>
      <c r="AA480" s="447"/>
      <c r="AB480" s="445"/>
      <c r="AC480" s="445"/>
      <c r="AE480" s="452"/>
    </row>
    <row r="481" spans="1:31" ht="15.75" hidden="1" customHeight="1" outlineLevel="1">
      <c r="A481" s="980">
        <f>A491</f>
        <v>0</v>
      </c>
      <c r="B481" s="7" t="s">
        <v>54</v>
      </c>
      <c r="C481" s="321"/>
      <c r="D481" s="187"/>
      <c r="E481" s="279"/>
      <c r="F481" s="390" t="s">
        <v>1474</v>
      </c>
      <c r="G481" s="219"/>
      <c r="H481" s="219"/>
      <c r="I481" s="219"/>
      <c r="J481" s="12"/>
      <c r="K481" s="371"/>
      <c r="L481" s="12"/>
      <c r="M481" s="12"/>
      <c r="N481" s="12"/>
      <c r="O481" s="12"/>
      <c r="P481" s="12"/>
      <c r="Q481" s="12"/>
      <c r="R481" s="12"/>
      <c r="S481" s="12"/>
      <c r="T481" s="56"/>
      <c r="U481" s="280"/>
      <c r="V481" s="76"/>
      <c r="W481" s="327"/>
      <c r="X481" s="161"/>
      <c r="AA481" s="447"/>
      <c r="AC481" s="445"/>
      <c r="AE481" s="461"/>
    </row>
    <row r="482" spans="1:31" ht="6" hidden="1" customHeight="1" outlineLevel="1">
      <c r="A482" s="980">
        <f>A483</f>
        <v>0</v>
      </c>
      <c r="C482" s="321"/>
      <c r="D482" s="187"/>
      <c r="E482" s="279"/>
      <c r="F482" s="201"/>
      <c r="G482" s="186"/>
      <c r="H482" s="186"/>
      <c r="I482" s="186"/>
      <c r="J482" s="12"/>
      <c r="K482" s="6"/>
      <c r="L482" s="12"/>
      <c r="M482" s="12"/>
      <c r="N482" s="12"/>
      <c r="O482" s="12"/>
      <c r="P482" s="12"/>
      <c r="Q482" s="12"/>
      <c r="R482" s="12"/>
      <c r="S482" s="12"/>
      <c r="T482" s="12"/>
      <c r="U482" s="280"/>
      <c r="V482" s="76"/>
      <c r="W482" s="327"/>
      <c r="X482" s="161"/>
      <c r="AA482" s="447"/>
      <c r="AC482" s="445"/>
      <c r="AE482" s="452"/>
    </row>
    <row r="483" spans="1:31" ht="15.75" hidden="1" customHeight="1" outlineLevel="3">
      <c r="A483" s="980">
        <f>IF(K483=0,0,1)</f>
        <v>0</v>
      </c>
      <c r="B483" s="344"/>
      <c r="C483" s="321"/>
      <c r="D483" s="187"/>
      <c r="E483" s="282" t="str">
        <f>Onderbouwing_M29!B1105</f>
        <v>V6-1-A</v>
      </c>
      <c r="F483" s="226" t="str">
        <f>Onderbouwing_M29!D1105</f>
        <v>Kierdichting bij muurplaten</v>
      </c>
      <c r="G483" s="222"/>
      <c r="H483" s="222"/>
      <c r="I483" s="222"/>
      <c r="J483" s="229"/>
      <c r="K483" s="355"/>
      <c r="L483" s="54"/>
      <c r="M483" s="59" t="str">
        <f>Onderbouwing_M29!F1105</f>
        <v>m1</v>
      </c>
      <c r="N483" s="54"/>
      <c r="O483" s="92">
        <f>Onderbouwing_M29!O1105</f>
        <v>0</v>
      </c>
      <c r="P483" s="54"/>
      <c r="Q483" s="78"/>
      <c r="R483" s="54"/>
      <c r="S483" s="92">
        <f>O483*K483</f>
        <v>0</v>
      </c>
      <c r="T483" s="54"/>
      <c r="U483" s="280"/>
      <c r="V483" s="76"/>
      <c r="W483" s="327"/>
      <c r="X483" s="161"/>
      <c r="AA483" s="447"/>
      <c r="AC483" s="445"/>
      <c r="AE483" s="452"/>
    </row>
    <row r="484" spans="1:31" ht="6" hidden="1" customHeight="1" outlineLevel="3">
      <c r="A484" s="980">
        <f>A485</f>
        <v>0</v>
      </c>
      <c r="B484" s="344"/>
      <c r="C484" s="321"/>
      <c r="D484" s="187"/>
      <c r="E484" s="282"/>
      <c r="F484" s="226"/>
      <c r="G484" s="222"/>
      <c r="H484" s="222"/>
      <c r="I484" s="222"/>
      <c r="J484" s="230"/>
      <c r="K484" s="366"/>
      <c r="L484" s="54"/>
      <c r="M484" s="59"/>
      <c r="N484" s="54"/>
      <c r="O484" s="92"/>
      <c r="P484" s="54"/>
      <c r="Q484" s="78"/>
      <c r="R484" s="54"/>
      <c r="S484" s="92"/>
      <c r="T484" s="54"/>
      <c r="U484" s="280"/>
      <c r="V484" s="76"/>
      <c r="W484" s="327"/>
      <c r="X484" s="161"/>
      <c r="AA484" s="447"/>
      <c r="AC484" s="445"/>
      <c r="AE484" s="452"/>
    </row>
    <row r="485" spans="1:31" ht="15.75" hidden="1" customHeight="1" outlineLevel="3">
      <c r="A485" s="980">
        <f t="shared" ref="A485:A489" si="62">IF(K485=0,0,1)</f>
        <v>0</v>
      </c>
      <c r="B485" s="344"/>
      <c r="C485" s="321"/>
      <c r="D485" s="187"/>
      <c r="E485" s="282" t="str">
        <f>Onderbouwing_M29!B1113</f>
        <v>V6-1-B</v>
      </c>
      <c r="F485" s="226" t="str">
        <f>Onderbouwing_M29!D1113</f>
        <v>Kierdichting bij vloerranden</v>
      </c>
      <c r="G485" s="222"/>
      <c r="H485" s="222"/>
      <c r="I485" s="222"/>
      <c r="J485" s="229"/>
      <c r="K485" s="355"/>
      <c r="L485" s="54"/>
      <c r="M485" s="59" t="str">
        <f>Onderbouwing_M29!F1113</f>
        <v>m1</v>
      </c>
      <c r="N485" s="54"/>
      <c r="O485" s="92">
        <f>Onderbouwing_M29!O1113</f>
        <v>0</v>
      </c>
      <c r="P485" s="54"/>
      <c r="Q485" s="78"/>
      <c r="R485" s="54"/>
      <c r="S485" s="92">
        <f>O485*K485</f>
        <v>0</v>
      </c>
      <c r="T485" s="54"/>
      <c r="U485" s="280"/>
      <c r="V485" s="76"/>
      <c r="W485" s="327"/>
      <c r="X485" s="161"/>
      <c r="AA485" s="447"/>
      <c r="AC485" s="445"/>
      <c r="AE485" s="452"/>
    </row>
    <row r="486" spans="1:31" ht="6" hidden="1" customHeight="1" outlineLevel="3">
      <c r="A486" s="980">
        <f>A487</f>
        <v>0</v>
      </c>
      <c r="B486" s="344"/>
      <c r="C486" s="321"/>
      <c r="D486" s="187"/>
      <c r="E486" s="282"/>
      <c r="F486" s="226"/>
      <c r="G486" s="222"/>
      <c r="H486" s="222"/>
      <c r="I486" s="222"/>
      <c r="J486" s="230"/>
      <c r="K486" s="366"/>
      <c r="L486" s="54"/>
      <c r="M486" s="59"/>
      <c r="N486" s="54"/>
      <c r="O486" s="92"/>
      <c r="P486" s="54"/>
      <c r="Q486" s="78"/>
      <c r="R486" s="54"/>
      <c r="S486" s="92"/>
      <c r="T486" s="54"/>
      <c r="U486" s="280"/>
      <c r="V486" s="76"/>
      <c r="W486" s="327"/>
      <c r="X486" s="161"/>
      <c r="AA486" s="447"/>
      <c r="AC486" s="445"/>
      <c r="AE486" s="452"/>
    </row>
    <row r="487" spans="1:31" ht="15.75" hidden="1" customHeight="1" outlineLevel="3">
      <c r="A487" s="980">
        <f t="shared" si="62"/>
        <v>0</v>
      </c>
      <c r="B487" s="344"/>
      <c r="C487" s="321"/>
      <c r="D487" s="187"/>
      <c r="E487" s="282" t="str">
        <f>Onderbouwing_M29!B1121</f>
        <v>V6-1-C</v>
      </c>
      <c r="F487" s="226" t="str">
        <f>Onderbouwing_M29!D1121</f>
        <v>Kierdichting bij buitenkozijnen</v>
      </c>
      <c r="G487" s="222"/>
      <c r="H487" s="222"/>
      <c r="I487" s="222"/>
      <c r="J487" s="229"/>
      <c r="K487" s="355"/>
      <c r="L487" s="54"/>
      <c r="M487" s="59" t="str">
        <f>Onderbouwing_M29!F1121</f>
        <v>m1</v>
      </c>
      <c r="N487" s="54"/>
      <c r="O487" s="92">
        <f>Onderbouwing_M29!O1121</f>
        <v>0</v>
      </c>
      <c r="P487" s="54"/>
      <c r="Q487" s="78"/>
      <c r="R487" s="54"/>
      <c r="S487" s="92">
        <f>O487*K487</f>
        <v>0</v>
      </c>
      <c r="T487" s="54"/>
      <c r="U487" s="280"/>
      <c r="V487" s="76"/>
      <c r="W487" s="327"/>
      <c r="X487" s="161"/>
      <c r="AA487" s="447"/>
      <c r="AC487" s="445"/>
      <c r="AE487" s="452"/>
    </row>
    <row r="488" spans="1:31" ht="6" hidden="1" customHeight="1" outlineLevel="3">
      <c r="A488" s="980">
        <f>A489</f>
        <v>0</v>
      </c>
      <c r="B488" s="344"/>
      <c r="C488" s="321"/>
      <c r="D488" s="187"/>
      <c r="E488" s="282"/>
      <c r="F488" s="226"/>
      <c r="G488" s="222"/>
      <c r="H488" s="222"/>
      <c r="I488" s="222"/>
      <c r="J488" s="230"/>
      <c r="K488" s="366"/>
      <c r="L488" s="54"/>
      <c r="M488" s="59"/>
      <c r="N488" s="54"/>
      <c r="O488" s="92"/>
      <c r="P488" s="54"/>
      <c r="Q488" s="78"/>
      <c r="R488" s="54"/>
      <c r="S488" s="92"/>
      <c r="T488" s="54"/>
      <c r="U488" s="280"/>
      <c r="V488" s="76"/>
      <c r="W488" s="327"/>
      <c r="X488" s="161"/>
      <c r="AA488" s="447"/>
      <c r="AC488" s="445"/>
      <c r="AE488" s="452"/>
    </row>
    <row r="489" spans="1:31" ht="15.75" hidden="1" customHeight="1" outlineLevel="3">
      <c r="A489" s="980">
        <f t="shared" si="62"/>
        <v>0</v>
      </c>
      <c r="B489" s="344"/>
      <c r="C489" s="321"/>
      <c r="D489" s="187"/>
      <c r="E489" s="282" t="str">
        <f>Onderbouwing_M29!B1129</f>
        <v>V6-1-X</v>
      </c>
      <c r="F489" s="964" t="str">
        <f>Onderbouwing_M29!D1129</f>
        <v>Bijkomende kosten</v>
      </c>
      <c r="G489" s="222"/>
      <c r="H489" s="222"/>
      <c r="I489" s="222"/>
      <c r="J489" s="229"/>
      <c r="K489" s="355"/>
      <c r="L489" s="54"/>
      <c r="M489" s="59" t="str">
        <f>Onderbouwing_M29!F1129</f>
        <v>pst</v>
      </c>
      <c r="N489" s="54"/>
      <c r="O489" s="92">
        <f>Onderbouwing_M29!O1129</f>
        <v>0</v>
      </c>
      <c r="P489" s="54"/>
      <c r="Q489" s="78"/>
      <c r="R489" s="54"/>
      <c r="S489" s="92">
        <f t="shared" ref="S489" si="63">O489*K489</f>
        <v>0</v>
      </c>
      <c r="T489" s="54"/>
      <c r="U489" s="280"/>
      <c r="V489" s="76"/>
      <c r="W489" s="327"/>
      <c r="X489" s="161"/>
      <c r="AA489" s="447"/>
      <c r="AC489" s="445"/>
      <c r="AE489" s="452"/>
    </row>
    <row r="490" spans="1:31" ht="6" hidden="1" customHeight="1" outlineLevel="1">
      <c r="A490" s="980">
        <f>A491</f>
        <v>0</v>
      </c>
      <c r="B490" s="344"/>
      <c r="C490" s="321"/>
      <c r="D490" s="187"/>
      <c r="E490" s="281"/>
      <c r="F490" s="201"/>
      <c r="G490" s="132"/>
      <c r="H490" s="132"/>
      <c r="I490" s="132"/>
      <c r="J490" s="10"/>
      <c r="K490" s="48"/>
      <c r="L490" s="10"/>
      <c r="M490" s="52"/>
      <c r="N490" s="10"/>
      <c r="O490" s="53"/>
      <c r="P490" s="10"/>
      <c r="Q490" s="58"/>
      <c r="R490" s="58"/>
      <c r="S490" s="378"/>
      <c r="T490" s="10"/>
      <c r="U490" s="280"/>
      <c r="V490" s="76"/>
      <c r="W490" s="327"/>
      <c r="X490" s="161"/>
      <c r="AA490" s="462"/>
      <c r="AC490" s="445"/>
      <c r="AE490" s="452"/>
    </row>
    <row r="491" spans="1:31" ht="15.75" hidden="1" customHeight="1" outlineLevel="1">
      <c r="A491" s="980">
        <f>IF(S491=0,0,1)</f>
        <v>0</v>
      </c>
      <c r="B491" s="344"/>
      <c r="C491" s="321"/>
      <c r="D491" s="187"/>
      <c r="E491" s="294"/>
      <c r="F491" s="241"/>
      <c r="G491" s="242"/>
      <c r="H491" s="243"/>
      <c r="I491" s="243"/>
      <c r="J491" s="244"/>
      <c r="K491" s="245"/>
      <c r="L491" s="245"/>
      <c r="M491" s="246" t="str">
        <f>E478</f>
        <v>V6-1</v>
      </c>
      <c r="N491" s="245"/>
      <c r="O491" s="248" t="s">
        <v>107</v>
      </c>
      <c r="R491" s="245"/>
      <c r="S491" s="379">
        <f>ROUNDUP(SUM(S481:S490),0)</f>
        <v>0</v>
      </c>
      <c r="T491" s="258"/>
      <c r="U491" s="295"/>
      <c r="V491" s="76"/>
      <c r="W491" s="322"/>
      <c r="X491" s="161"/>
      <c r="Y491" s="989">
        <f>S491</f>
        <v>0</v>
      </c>
      <c r="Z491" s="467"/>
      <c r="AA491" s="462"/>
      <c r="AB491" s="456"/>
      <c r="AC491" s="445"/>
      <c r="AE491" s="452"/>
    </row>
    <row r="492" spans="1:31" ht="9" hidden="1" customHeight="1" outlineLevel="3" thickBot="1">
      <c r="A492" s="980">
        <f>A493</f>
        <v>0</v>
      </c>
      <c r="B492" s="344"/>
      <c r="C492" s="321"/>
      <c r="D492" s="187"/>
      <c r="E492" s="297"/>
      <c r="F492" s="201"/>
      <c r="G492" s="186"/>
      <c r="H492" s="186"/>
      <c r="I492" s="186"/>
      <c r="J492" s="54"/>
      <c r="K492" s="366"/>
      <c r="L492" s="54"/>
      <c r="M492" s="54"/>
      <c r="N492" s="54"/>
      <c r="O492" s="54"/>
      <c r="P492" s="54"/>
      <c r="Q492" s="54"/>
      <c r="R492" s="54"/>
      <c r="S492" s="377"/>
      <c r="T492" s="54"/>
      <c r="U492" s="293"/>
      <c r="V492" s="76"/>
      <c r="W492" s="327"/>
      <c r="X492" s="161"/>
      <c r="AA492" s="447"/>
      <c r="AC492" s="445"/>
      <c r="AE492" s="452"/>
    </row>
    <row r="493" spans="1:31" ht="15.75" hidden="1" customHeight="1" outlineLevel="1" thickBot="1">
      <c r="A493" s="980">
        <f>IF(S493=0,0,1)</f>
        <v>0</v>
      </c>
      <c r="B493" s="344"/>
      <c r="C493" s="321"/>
      <c r="D493" s="187"/>
      <c r="E493" s="284"/>
      <c r="F493" s="285" t="str">
        <f>F476</f>
        <v>Level 6 - KIERDICHTING</v>
      </c>
      <c r="G493" s="286"/>
      <c r="H493" s="286"/>
      <c r="I493" s="286"/>
      <c r="J493" s="287"/>
      <c r="K493" s="288"/>
      <c r="L493" s="287"/>
      <c r="M493" s="289" t="str">
        <f>E476</f>
        <v>V6</v>
      </c>
      <c r="N493" s="290"/>
      <c r="O493" s="291" t="s">
        <v>129</v>
      </c>
      <c r="P493" s="24"/>
      <c r="Q493" s="24"/>
      <c r="R493" s="287"/>
      <c r="S493" s="381">
        <f>S491</f>
        <v>0</v>
      </c>
      <c r="T493" s="287"/>
      <c r="U493" s="292"/>
      <c r="V493" s="76"/>
      <c r="W493" s="322"/>
      <c r="X493" s="161"/>
      <c r="Y493" s="989">
        <f>SUM(Y480:Y491)</f>
        <v>0</v>
      </c>
      <c r="Z493" s="467"/>
      <c r="AA493" s="460"/>
      <c r="AB493" s="462"/>
      <c r="AC493" s="445"/>
      <c r="AE493" s="452"/>
    </row>
    <row r="494" spans="1:31" ht="12" thickTop="1">
      <c r="A494" s="980">
        <v>1</v>
      </c>
      <c r="C494" s="321"/>
      <c r="D494" s="187"/>
      <c r="E494" s="115"/>
      <c r="F494" s="76"/>
      <c r="G494" s="76"/>
      <c r="H494" s="76"/>
      <c r="I494" s="76"/>
      <c r="J494" s="76"/>
      <c r="K494" s="359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327"/>
      <c r="X494" s="161"/>
      <c r="Y494" s="989"/>
      <c r="AA494" s="447"/>
      <c r="AC494" s="445"/>
      <c r="AE494" s="452"/>
    </row>
    <row r="495" spans="1:31" s="15" customFormat="1" ht="13">
      <c r="A495" s="980">
        <v>1</v>
      </c>
      <c r="B495" s="344"/>
      <c r="C495" s="321"/>
      <c r="D495" s="435"/>
      <c r="E495" s="435"/>
      <c r="F495" s="435"/>
      <c r="G495" s="435"/>
      <c r="H495" s="435"/>
      <c r="I495" s="435"/>
      <c r="J495" s="435"/>
      <c r="K495" s="435"/>
      <c r="L495" s="435"/>
      <c r="M495" s="435"/>
      <c r="N495" s="435"/>
      <c r="O495" s="435"/>
      <c r="P495" s="435"/>
      <c r="Q495" s="435"/>
      <c r="R495" s="435"/>
      <c r="S495" s="435"/>
      <c r="T495" s="435"/>
      <c r="U495" s="435"/>
      <c r="V495" s="435"/>
      <c r="W495" s="327"/>
      <c r="X495" s="161"/>
      <c r="Y495" s="989"/>
      <c r="Z495" s="444"/>
      <c r="AA495" s="444"/>
      <c r="AB495" s="456"/>
      <c r="AC495" s="445"/>
      <c r="AD495" s="445"/>
      <c r="AE495" s="452"/>
    </row>
    <row r="496" spans="1:31" ht="12" outlineLevel="1" thickBot="1">
      <c r="A496" s="980">
        <f>A497</f>
        <v>1</v>
      </c>
      <c r="B496" s="344"/>
      <c r="C496" s="321"/>
      <c r="D496" s="187"/>
      <c r="E496" s="115"/>
      <c r="F496" s="76"/>
      <c r="G496" s="76"/>
      <c r="H496" s="76"/>
      <c r="I496" s="76"/>
      <c r="J496" s="76"/>
      <c r="K496" s="359"/>
      <c r="L496" s="76"/>
      <c r="M496" s="76"/>
      <c r="N496" s="76"/>
      <c r="O496" s="77"/>
      <c r="P496" s="76"/>
      <c r="Q496" s="76"/>
      <c r="R496" s="76"/>
      <c r="S496" s="76"/>
      <c r="T496" s="76"/>
      <c r="U496" s="76"/>
      <c r="V496" s="76"/>
      <c r="W496" s="327"/>
      <c r="X496" s="161"/>
      <c r="AA496" s="447"/>
      <c r="AC496" s="445"/>
      <c r="AE496" s="452"/>
    </row>
    <row r="497" spans="1:31" ht="19" thickTop="1" thickBot="1">
      <c r="A497" s="980">
        <v>1</v>
      </c>
      <c r="C497" s="321"/>
      <c r="D497" s="187"/>
      <c r="E497" s="718"/>
      <c r="F497" s="719" t="s">
        <v>1536</v>
      </c>
      <c r="G497" s="720"/>
      <c r="H497" s="720"/>
      <c r="I497" s="720"/>
      <c r="J497" s="721"/>
      <c r="K497" s="722"/>
      <c r="L497" s="721"/>
      <c r="M497" s="723"/>
      <c r="N497" s="721"/>
      <c r="O497" s="724"/>
      <c r="P497" s="725"/>
      <c r="Q497" s="726"/>
      <c r="R497" s="721"/>
      <c r="S497" s="727">
        <f>S134+S219+S296+S410+S472+S493</f>
        <v>0</v>
      </c>
      <c r="T497" s="721"/>
      <c r="U497" s="728"/>
      <c r="V497" s="76"/>
      <c r="W497" s="327"/>
      <c r="X497" s="161"/>
      <c r="Y497" s="989"/>
      <c r="Z497" s="467"/>
      <c r="AA497" s="460"/>
      <c r="AB497" s="462"/>
      <c r="AC497" s="468"/>
      <c r="AD497" s="468"/>
      <c r="AE497" s="452"/>
    </row>
    <row r="498" spans="1:31" ht="12" thickTop="1">
      <c r="A498" s="980">
        <v>1</v>
      </c>
      <c r="C498" s="321"/>
      <c r="D498" s="187"/>
      <c r="E498" s="115"/>
      <c r="F498" s="76"/>
      <c r="G498" s="76"/>
      <c r="H498" s="76"/>
      <c r="I498" s="76"/>
      <c r="J498" s="76"/>
      <c r="K498" s="359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327"/>
      <c r="X498" s="161"/>
      <c r="Y498" s="989"/>
      <c r="AA498" s="447"/>
      <c r="AC498" s="445"/>
      <c r="AE498" s="452"/>
    </row>
    <row r="499" spans="1:31" s="15" customFormat="1" ht="13">
      <c r="A499" s="980">
        <v>1</v>
      </c>
      <c r="B499" s="344"/>
      <c r="C499" s="321"/>
      <c r="D499" s="435"/>
      <c r="E499" s="435"/>
      <c r="F499" s="435"/>
      <c r="G499" s="435"/>
      <c r="H499" s="435"/>
      <c r="I499" s="435"/>
      <c r="J499" s="435"/>
      <c r="K499" s="435"/>
      <c r="L499" s="435"/>
      <c r="M499" s="435"/>
      <c r="N499" s="435"/>
      <c r="O499" s="435"/>
      <c r="P499" s="435"/>
      <c r="Q499" s="435"/>
      <c r="R499" s="435"/>
      <c r="S499" s="435"/>
      <c r="T499" s="435"/>
      <c r="U499" s="435"/>
      <c r="V499" s="435"/>
      <c r="W499" s="327"/>
      <c r="X499" s="161"/>
      <c r="Y499" s="989"/>
      <c r="Z499" s="444"/>
      <c r="AA499" s="444"/>
      <c r="AB499" s="456"/>
      <c r="AC499" s="445"/>
      <c r="AD499" s="445"/>
      <c r="AE499" s="452"/>
    </row>
    <row r="500" spans="1:31" ht="12" thickBot="1">
      <c r="A500" s="980">
        <f>A501</f>
        <v>1</v>
      </c>
      <c r="C500" s="321"/>
      <c r="D500" s="187"/>
      <c r="E500" s="115"/>
      <c r="F500" s="76"/>
      <c r="G500" s="76"/>
      <c r="H500" s="76"/>
      <c r="I500" s="76"/>
      <c r="J500" s="76"/>
      <c r="K500" s="359"/>
      <c r="L500" s="76"/>
      <c r="M500" s="76"/>
      <c r="N500" s="76"/>
      <c r="O500" s="77"/>
      <c r="P500" s="76"/>
      <c r="Q500" s="76"/>
      <c r="R500" s="76"/>
      <c r="S500" s="382"/>
      <c r="T500" s="76"/>
      <c r="U500" s="79"/>
      <c r="V500" s="76"/>
      <c r="W500" s="327"/>
      <c r="X500" s="161"/>
      <c r="Y500" s="989"/>
      <c r="AA500" s="447"/>
      <c r="AC500" s="454"/>
      <c r="AD500" s="458"/>
      <c r="AE500" s="452"/>
    </row>
    <row r="501" spans="1:31" s="15" customFormat="1" ht="15.75" customHeight="1" thickTop="1" thickBot="1">
      <c r="A501" s="980">
        <v>1</v>
      </c>
      <c r="B501" s="7" t="s">
        <v>54</v>
      </c>
      <c r="C501" s="321"/>
      <c r="D501" s="187"/>
      <c r="E501" s="718"/>
      <c r="F501" s="719" t="s">
        <v>163</v>
      </c>
      <c r="G501" s="720"/>
      <c r="H501" s="720"/>
      <c r="I501" s="720"/>
      <c r="J501" s="721"/>
      <c r="K501" s="722"/>
      <c r="L501" s="721"/>
      <c r="M501" s="723"/>
      <c r="N501" s="721"/>
      <c r="O501" s="724"/>
      <c r="P501" s="725"/>
      <c r="Q501" s="726"/>
      <c r="R501" s="721"/>
      <c r="S501" s="727">
        <f>S497</f>
        <v>0</v>
      </c>
      <c r="T501" s="721"/>
      <c r="U501" s="728"/>
      <c r="V501" s="76"/>
      <c r="W501" s="327"/>
      <c r="X501" s="975">
        <f>S501-Y501</f>
        <v>0</v>
      </c>
      <c r="Y501" s="989">
        <f>SUM(Y94:Y500)/2</f>
        <v>0</v>
      </c>
      <c r="Z501" s="447"/>
      <c r="AA501" s="447"/>
      <c r="AB501" s="456"/>
      <c r="AC501" s="468"/>
      <c r="AD501" s="468"/>
      <c r="AE501" s="452"/>
    </row>
    <row r="502" spans="1:31" ht="10.25" customHeight="1" thickTop="1" thickBot="1">
      <c r="A502" s="980">
        <v>1</v>
      </c>
      <c r="B502" s="7" t="s">
        <v>54</v>
      </c>
      <c r="C502" s="321"/>
      <c r="D502" s="187"/>
      <c r="E502" s="115"/>
      <c r="F502" s="76"/>
      <c r="G502" s="76"/>
      <c r="H502" s="76"/>
      <c r="I502" s="76"/>
      <c r="J502" s="76"/>
      <c r="K502" s="359"/>
      <c r="L502" s="76"/>
      <c r="M502" s="76"/>
      <c r="N502" s="76"/>
      <c r="O502" s="77"/>
      <c r="P502" s="76"/>
      <c r="Q502" s="76"/>
      <c r="R502" s="76"/>
      <c r="S502" s="76"/>
      <c r="T502" s="76"/>
      <c r="U502" s="79"/>
      <c r="V502" s="76"/>
      <c r="W502" s="327"/>
      <c r="X502" s="161"/>
      <c r="AA502" s="447"/>
      <c r="AC502" s="454"/>
      <c r="AD502" s="458"/>
      <c r="AE502" s="452"/>
    </row>
    <row r="503" spans="1:31" ht="15.75" customHeight="1" thickTop="1">
      <c r="A503" s="980">
        <f t="shared" ref="A503" si="64">IF(K503=0,0,1)</f>
        <v>1</v>
      </c>
      <c r="B503" s="7" t="s">
        <v>54</v>
      </c>
      <c r="C503" s="321"/>
      <c r="D503" s="187"/>
      <c r="E503" s="298"/>
      <c r="F503" s="299" t="s">
        <v>164</v>
      </c>
      <c r="G503" s="737"/>
      <c r="H503" s="738"/>
      <c r="I503" s="738"/>
      <c r="J503" s="300"/>
      <c r="K503" s="370" t="s">
        <v>72</v>
      </c>
      <c r="L503" s="301"/>
      <c r="M503" s="301" t="s">
        <v>1440</v>
      </c>
      <c r="N503" s="301"/>
      <c r="O503" s="301" t="s">
        <v>165</v>
      </c>
      <c r="P503" s="301"/>
      <c r="Q503" s="301"/>
      <c r="R503" s="301"/>
      <c r="S503" s="301" t="s">
        <v>74</v>
      </c>
      <c r="T503" s="301"/>
      <c r="U503" s="302"/>
      <c r="V503" s="76"/>
      <c r="W503" s="327"/>
      <c r="X503" s="161"/>
      <c r="AA503" s="447"/>
      <c r="AE503" s="452"/>
    </row>
    <row r="504" spans="1:31" ht="6" customHeight="1">
      <c r="A504" s="980">
        <v>1</v>
      </c>
      <c r="B504" s="7" t="s">
        <v>54</v>
      </c>
      <c r="C504" s="321"/>
      <c r="D504" s="187"/>
      <c r="E504" s="279"/>
      <c r="F504" s="480"/>
      <c r="G504" s="150"/>
      <c r="H504" s="150"/>
      <c r="I504" s="150"/>
      <c r="J504" s="150"/>
      <c r="K504" s="151"/>
      <c r="L504" s="9"/>
      <c r="M504" s="152"/>
      <c r="N504" s="9"/>
      <c r="O504" s="153"/>
      <c r="P504" s="9"/>
      <c r="Q504" s="154"/>
      <c r="R504" s="9"/>
      <c r="S504" s="153"/>
      <c r="T504" s="9"/>
      <c r="U504" s="280"/>
      <c r="V504" s="76"/>
      <c r="W504" s="322"/>
      <c r="X504" s="161"/>
      <c r="AA504" s="447"/>
      <c r="AB504" s="445"/>
      <c r="AC504" s="456"/>
      <c r="AE504" s="452"/>
    </row>
    <row r="505" spans="1:31" ht="15.75" customHeight="1" outlineLevel="1">
      <c r="A505" s="980">
        <v>1</v>
      </c>
      <c r="B505" s="7" t="s">
        <v>54</v>
      </c>
      <c r="C505" s="321"/>
      <c r="D505" s="187"/>
      <c r="E505" s="282"/>
      <c r="F505" s="225" t="s">
        <v>1531</v>
      </c>
      <c r="G505" s="219"/>
      <c r="H505" s="219"/>
      <c r="I505" s="219"/>
      <c r="J505" s="490"/>
      <c r="K505" s="373">
        <v>0.21</v>
      </c>
      <c r="M505" s="205" t="s">
        <v>166</v>
      </c>
      <c r="O505" s="92">
        <f>S501</f>
        <v>0</v>
      </c>
      <c r="P505" s="37"/>
      <c r="Q505" s="383"/>
      <c r="R505" s="37"/>
      <c r="S505" s="92">
        <f>ROUNDUP(O505*K505,0)</f>
        <v>0</v>
      </c>
      <c r="U505" s="280"/>
      <c r="V505" s="76"/>
      <c r="W505" s="327"/>
      <c r="X505" s="161"/>
      <c r="Y505" s="984">
        <f>S505</f>
        <v>0</v>
      </c>
      <c r="AA505" s="447"/>
      <c r="AD505" s="456"/>
      <c r="AE505" s="452"/>
    </row>
    <row r="506" spans="1:31" ht="15.75" hidden="1" customHeight="1" outlineLevel="1">
      <c r="A506" s="980"/>
      <c r="C506" s="321"/>
      <c r="D506" s="187"/>
      <c r="E506" s="282"/>
      <c r="F506" s="707" t="s">
        <v>167</v>
      </c>
      <c r="G506" s="707"/>
      <c r="H506" s="707"/>
      <c r="I506" s="707"/>
      <c r="J506" s="707"/>
      <c r="K506" s="729">
        <v>0</v>
      </c>
      <c r="L506" s="41"/>
      <c r="M506" s="730" t="s">
        <v>166</v>
      </c>
      <c r="N506" s="41"/>
      <c r="O506" s="731">
        <v>0</v>
      </c>
      <c r="P506" s="739"/>
      <c r="Q506" s="732"/>
      <c r="R506" s="739"/>
      <c r="S506" s="731">
        <f>ROUNDUP(O506*K506,0)</f>
        <v>0</v>
      </c>
      <c r="U506" s="280"/>
      <c r="V506" s="76"/>
      <c r="W506" s="327"/>
      <c r="X506" s="204"/>
      <c r="Z506" s="204"/>
      <c r="AA506" s="447"/>
      <c r="AD506" s="456"/>
      <c r="AE506" s="452"/>
    </row>
    <row r="507" spans="1:31" ht="15.75" hidden="1" customHeight="1" outlineLevel="1">
      <c r="A507" s="980"/>
      <c r="C507" s="321"/>
      <c r="D507" s="187"/>
      <c r="E507" s="282"/>
      <c r="F507" s="707" t="s">
        <v>168</v>
      </c>
      <c r="G507" s="707"/>
      <c r="H507" s="707"/>
      <c r="I507" s="707"/>
      <c r="J507" s="707"/>
      <c r="K507" s="729"/>
      <c r="L507" s="41"/>
      <c r="M507" s="730"/>
      <c r="N507" s="41"/>
      <c r="O507" s="731"/>
      <c r="P507" s="739"/>
      <c r="Q507" s="732"/>
      <c r="R507" s="739"/>
      <c r="S507" s="731"/>
      <c r="U507" s="280"/>
      <c r="V507" s="76"/>
      <c r="W507" s="327"/>
      <c r="X507" s="161"/>
      <c r="Z507" s="204"/>
      <c r="AA507" s="447"/>
      <c r="AB507" s="161"/>
      <c r="AC507" s="984"/>
      <c r="AD507" s="447"/>
      <c r="AE507" s="452"/>
    </row>
    <row r="508" spans="1:31" ht="6" customHeight="1" thickBot="1">
      <c r="A508" s="980">
        <v>1</v>
      </c>
      <c r="B508" s="7" t="s">
        <v>54</v>
      </c>
      <c r="C508" s="321"/>
      <c r="D508" s="187"/>
      <c r="E508" s="282"/>
      <c r="F508" s="201"/>
      <c r="G508" s="201"/>
      <c r="H508" s="201"/>
      <c r="I508" s="201"/>
      <c r="J508" s="201"/>
      <c r="K508" s="371"/>
      <c r="M508" s="205"/>
      <c r="O508" s="37"/>
      <c r="P508" s="37"/>
      <c r="Q508" s="37"/>
      <c r="R508" s="37"/>
      <c r="S508" s="37"/>
      <c r="U508" s="280"/>
      <c r="V508" s="76"/>
      <c r="W508" s="327"/>
      <c r="X508" s="161"/>
      <c r="AA508" s="447"/>
      <c r="AB508" s="161"/>
      <c r="AC508" s="984"/>
      <c r="AD508" s="447"/>
      <c r="AE508" s="452"/>
    </row>
    <row r="509" spans="1:31" ht="15.75" customHeight="1" thickBot="1">
      <c r="A509" s="980">
        <v>1</v>
      </c>
      <c r="B509" s="7" t="s">
        <v>54</v>
      </c>
      <c r="C509" s="321"/>
      <c r="D509" s="187"/>
      <c r="E509" s="805"/>
      <c r="F509" s="806" t="str">
        <f>F503</f>
        <v>BTW</v>
      </c>
      <c r="G509" s="807"/>
      <c r="H509" s="808"/>
      <c r="I509" s="808"/>
      <c r="J509" s="809"/>
      <c r="K509" s="810"/>
      <c r="L509" s="811"/>
      <c r="M509" s="811"/>
      <c r="N509" s="811"/>
      <c r="O509" s="812" t="s">
        <v>129</v>
      </c>
      <c r="P509" s="740"/>
      <c r="Q509" s="741"/>
      <c r="R509" s="813"/>
      <c r="S509" s="814">
        <f>SUM(S504:S508)</f>
        <v>0</v>
      </c>
      <c r="T509" s="811"/>
      <c r="U509" s="815"/>
      <c r="V509" s="76"/>
      <c r="W509" s="327"/>
      <c r="X509" s="161"/>
      <c r="Y509" s="989">
        <f>S509</f>
        <v>0</v>
      </c>
      <c r="AA509" s="447"/>
      <c r="AB509" s="161"/>
      <c r="AC509" s="984"/>
      <c r="AD509" s="447"/>
      <c r="AE509" s="452"/>
    </row>
    <row r="510" spans="1:31" ht="10.25" customHeight="1" thickTop="1">
      <c r="A510" s="980">
        <v>1</v>
      </c>
      <c r="B510" s="7" t="s">
        <v>54</v>
      </c>
      <c r="C510" s="321"/>
      <c r="D510" s="187"/>
      <c r="E510" s="115"/>
      <c r="F510" s="76"/>
      <c r="G510" s="76"/>
      <c r="H510" s="76"/>
      <c r="I510" s="76"/>
      <c r="J510" s="76"/>
      <c r="K510" s="359"/>
      <c r="L510" s="76"/>
      <c r="M510" s="76"/>
      <c r="N510" s="76"/>
      <c r="O510" s="382"/>
      <c r="P510" s="382"/>
      <c r="Q510" s="382"/>
      <c r="R510" s="382"/>
      <c r="S510" s="382"/>
      <c r="T510" s="76"/>
      <c r="U510" s="76"/>
      <c r="V510" s="76"/>
      <c r="W510" s="327"/>
      <c r="X510" s="161"/>
      <c r="AA510" s="447"/>
      <c r="AB510" s="161"/>
      <c r="AC510" s="984"/>
      <c r="AD510" s="447"/>
      <c r="AE510" s="452"/>
    </row>
    <row r="511" spans="1:31" s="15" customFormat="1" ht="15.75" customHeight="1" thickBot="1">
      <c r="A511" s="980">
        <v>1</v>
      </c>
      <c r="B511" s="7" t="s">
        <v>54</v>
      </c>
      <c r="C511" s="335"/>
      <c r="D511" s="336"/>
      <c r="E511" s="337"/>
      <c r="F511" s="386" t="s">
        <v>169</v>
      </c>
      <c r="G511" s="337"/>
      <c r="H511" s="337"/>
      <c r="I511" s="337"/>
      <c r="J511" s="337"/>
      <c r="K511" s="369"/>
      <c r="L511" s="1057"/>
      <c r="M511" s="1057"/>
      <c r="N511" s="338"/>
      <c r="O511" s="384"/>
      <c r="P511" s="384"/>
      <c r="Q511" s="384"/>
      <c r="R511" s="384"/>
      <c r="S511" s="385">
        <f>S497+S509</f>
        <v>0</v>
      </c>
      <c r="T511" s="338"/>
      <c r="U511" s="339"/>
      <c r="V511" s="339"/>
      <c r="W511" s="340"/>
      <c r="X511" s="975">
        <f>S511-Y511</f>
        <v>0</v>
      </c>
      <c r="Y511" s="989">
        <f>Y509+Y501</f>
        <v>0</v>
      </c>
      <c r="Z511" s="447"/>
      <c r="AA511" s="447"/>
      <c r="AB511" s="161"/>
      <c r="AC511" s="984"/>
      <c r="AD511" s="447"/>
      <c r="AE511" s="452"/>
    </row>
    <row r="512" spans="1:31" ht="15.75" customHeight="1" thickBot="1">
      <c r="A512" s="980">
        <v>1</v>
      </c>
      <c r="B512" s="7" t="s">
        <v>54</v>
      </c>
      <c r="C512" s="478"/>
      <c r="D512" s="478"/>
      <c r="E512" s="478"/>
      <c r="F512" s="478"/>
      <c r="G512" s="478"/>
      <c r="H512" s="478"/>
      <c r="I512" s="478"/>
      <c r="J512" s="478"/>
      <c r="K512" s="478"/>
      <c r="L512" s="478"/>
      <c r="M512" s="478"/>
      <c r="N512" s="478"/>
      <c r="O512" s="478"/>
      <c r="P512" s="478"/>
      <c r="Q512" s="478"/>
      <c r="R512" s="478"/>
      <c r="S512" s="478"/>
      <c r="T512" s="478"/>
      <c r="U512" s="478"/>
      <c r="V512" s="478"/>
      <c r="W512" s="478"/>
      <c r="X512" s="161"/>
      <c r="AA512" s="447"/>
      <c r="AB512" s="161"/>
      <c r="AC512" s="984"/>
      <c r="AD512" s="447"/>
      <c r="AE512" s="452"/>
    </row>
    <row r="513" spans="1:30" ht="15.75" customHeight="1" thickBot="1">
      <c r="A513" s="980">
        <v>1</v>
      </c>
      <c r="B513" s="18"/>
      <c r="C513" s="478"/>
      <c r="D513" s="478"/>
      <c r="E513" s="478"/>
      <c r="F513" s="395" t="s">
        <v>1543</v>
      </c>
      <c r="G513" s="396"/>
      <c r="H513" s="396"/>
      <c r="I513" s="397">
        <f>G25</f>
        <v>0</v>
      </c>
      <c r="J513" s="478"/>
      <c r="K513" s="478"/>
      <c r="L513" s="478"/>
      <c r="M513" s="478"/>
      <c r="N513" s="478"/>
      <c r="O513" s="478"/>
      <c r="P513" s="478"/>
      <c r="Q513" s="478"/>
      <c r="R513" s="478"/>
      <c r="S513" s="478"/>
      <c r="T513" s="478"/>
      <c r="U513" s="478"/>
      <c r="V513" s="478"/>
      <c r="W513" s="478"/>
      <c r="AA513" s="447"/>
      <c r="AB513" s="161"/>
      <c r="AC513" s="984"/>
      <c r="AD513" s="447"/>
    </row>
    <row r="514" spans="1:30" ht="6" customHeight="1">
      <c r="A514" s="980">
        <v>1</v>
      </c>
      <c r="B514" s="18"/>
      <c r="C514" s="478"/>
      <c r="D514" s="478"/>
      <c r="E514" s="478"/>
      <c r="F514" s="474"/>
      <c r="G514" s="475"/>
      <c r="H514" s="476"/>
      <c r="I514" s="477"/>
      <c r="J514" s="478"/>
      <c r="K514" s="478"/>
      <c r="L514" s="478"/>
      <c r="M514" s="478"/>
      <c r="N514" s="478"/>
      <c r="O514" s="478"/>
      <c r="P514" s="478"/>
      <c r="Q514" s="478"/>
      <c r="R514" s="478"/>
      <c r="S514" s="478"/>
      <c r="T514" s="478"/>
      <c r="U514" s="478"/>
      <c r="V514" s="478"/>
      <c r="W514" s="478"/>
      <c r="AA514" s="447"/>
      <c r="AB514" s="469"/>
      <c r="AC514" s="454"/>
    </row>
    <row r="515" spans="1:30" ht="15.75" customHeight="1">
      <c r="A515" s="980">
        <v>1</v>
      </c>
      <c r="B515" s="18"/>
      <c r="C515" s="478"/>
      <c r="D515" s="478"/>
      <c r="E515" s="478"/>
      <c r="F515" s="341" t="str">
        <f>$F$52</f>
        <v>Level 1 - GEVEL</v>
      </c>
      <c r="G515" s="489"/>
      <c r="H515" s="232"/>
      <c r="I515" s="342" t="str">
        <f>IF(S134=0,"N.v.t.",S134)</f>
        <v>N.v.t.</v>
      </c>
      <c r="J515" s="478"/>
      <c r="K515" s="478"/>
      <c r="L515" s="478"/>
      <c r="M515" s="478"/>
      <c r="N515" s="478"/>
      <c r="O515" s="478"/>
      <c r="P515" s="478"/>
      <c r="Q515" s="478"/>
      <c r="R515" s="478"/>
      <c r="S515" s="478"/>
      <c r="T515" s="478"/>
      <c r="U515" s="478"/>
      <c r="V515" s="478"/>
      <c r="W515" s="478"/>
      <c r="AA515" s="447"/>
      <c r="AB515" s="469"/>
      <c r="AC515" s="454"/>
    </row>
    <row r="516" spans="1:30" ht="15.75" customHeight="1">
      <c r="A516" s="980">
        <v>1</v>
      </c>
      <c r="B516" s="18"/>
      <c r="C516" s="478"/>
      <c r="D516" s="478"/>
      <c r="E516" s="478"/>
      <c r="F516" s="341" t="str">
        <f>$F$138</f>
        <v xml:space="preserve">Level 2 - BEGLAZING EN  KOZIJNEN </v>
      </c>
      <c r="G516" s="489"/>
      <c r="H516" s="231"/>
      <c r="I516" s="342" t="str">
        <f>IF(S219=0,"N.v.t.",S219)</f>
        <v>N.v.t.</v>
      </c>
      <c r="J516" s="478"/>
      <c r="K516" s="478"/>
      <c r="L516" s="478"/>
      <c r="M516" s="478"/>
      <c r="N516" s="478"/>
      <c r="O516" s="478"/>
      <c r="P516" s="478"/>
      <c r="Q516" s="478"/>
      <c r="R516" s="478"/>
      <c r="S516" s="478"/>
      <c r="T516" s="478"/>
      <c r="U516" s="478"/>
      <c r="V516" s="478"/>
      <c r="W516" s="478"/>
      <c r="AA516" s="447"/>
      <c r="AB516" s="469"/>
      <c r="AC516" s="454"/>
    </row>
    <row r="517" spans="1:30" ht="15.75" customHeight="1">
      <c r="A517" s="980">
        <v>1</v>
      </c>
      <c r="C517" s="478"/>
      <c r="D517" s="478"/>
      <c r="E517" s="478"/>
      <c r="F517" s="341" t="str">
        <f>$F$223</f>
        <v>Level 3 - VLOER</v>
      </c>
      <c r="G517" s="489"/>
      <c r="H517" s="231"/>
      <c r="I517" s="342" t="str">
        <f>IF(S296=0,"N.v.t.",S296)</f>
        <v>N.v.t.</v>
      </c>
      <c r="J517" s="478"/>
      <c r="K517" s="478"/>
      <c r="L517" s="478"/>
      <c r="M517" s="478"/>
      <c r="N517" s="478"/>
      <c r="O517" s="478"/>
      <c r="P517" s="478"/>
      <c r="Q517" s="478"/>
      <c r="R517" s="478"/>
      <c r="S517" s="478"/>
      <c r="T517" s="478"/>
      <c r="U517" s="478"/>
      <c r="V517" s="478"/>
      <c r="W517" s="478"/>
      <c r="AA517" s="447"/>
    </row>
    <row r="518" spans="1:30" ht="15.75" customHeight="1">
      <c r="A518" s="980">
        <v>1</v>
      </c>
      <c r="C518" s="478"/>
      <c r="D518" s="478"/>
      <c r="E518" s="478"/>
      <c r="F518" s="341" t="str">
        <f>$F$300</f>
        <v>Level 4 - DAK</v>
      </c>
      <c r="G518" s="489"/>
      <c r="H518" s="231"/>
      <c r="I518" s="342" t="str">
        <f>IF(S410=0,"N.v.t.",S410)</f>
        <v>N.v.t.</v>
      </c>
      <c r="J518" s="478"/>
      <c r="K518" s="478"/>
      <c r="L518" s="478"/>
      <c r="M518" s="478"/>
      <c r="N518" s="478"/>
      <c r="O518" s="478"/>
      <c r="P518" s="478"/>
      <c r="Q518" s="478"/>
      <c r="R518" s="478"/>
      <c r="S518" s="478"/>
      <c r="T518" s="478"/>
      <c r="U518" s="478"/>
      <c r="V518" s="478"/>
      <c r="W518" s="478"/>
      <c r="AA518" s="447"/>
    </row>
    <row r="519" spans="1:30" ht="15.75" customHeight="1">
      <c r="A519" s="980">
        <v>1</v>
      </c>
      <c r="C519" s="478"/>
      <c r="D519" s="478"/>
      <c r="E519" s="478"/>
      <c r="F519" s="341" t="str">
        <f>$F$414</f>
        <v>Level 5 - VENTILATIE</v>
      </c>
      <c r="G519" s="489"/>
      <c r="H519" s="231"/>
      <c r="I519" s="342" t="str">
        <f>IF(S472=0,"N.v.t.",S472)</f>
        <v>N.v.t.</v>
      </c>
      <c r="J519" s="478"/>
      <c r="K519" s="478"/>
      <c r="L519" s="478"/>
      <c r="M519" s="478"/>
      <c r="N519" s="478"/>
      <c r="O519" s="478"/>
      <c r="P519" s="478"/>
      <c r="Q519" s="478"/>
      <c r="R519" s="478"/>
      <c r="S519" s="478"/>
      <c r="T519" s="478"/>
      <c r="U519" s="478"/>
      <c r="V519" s="478"/>
      <c r="W519" s="478"/>
      <c r="AA519" s="458"/>
      <c r="AB519" s="454"/>
      <c r="AC519" s="454"/>
      <c r="AD519" s="454"/>
    </row>
    <row r="520" spans="1:30" ht="15.75" customHeight="1">
      <c r="A520" s="980">
        <v>1</v>
      </c>
      <c r="C520" s="478"/>
      <c r="D520" s="478"/>
      <c r="E520" s="478"/>
      <c r="F520" s="820" t="str">
        <f>$F$476</f>
        <v>Level 6 - KIERDICHTING</v>
      </c>
      <c r="G520" s="821"/>
      <c r="H520" s="822"/>
      <c r="I520" s="823" t="str">
        <f>IF(S493=0,"N.v.t.",S493)</f>
        <v>N.v.t.</v>
      </c>
      <c r="J520" s="478"/>
      <c r="K520" s="478"/>
      <c r="L520" s="478"/>
      <c r="M520" s="478"/>
      <c r="N520" s="478"/>
      <c r="O520" s="478"/>
      <c r="P520" s="478"/>
      <c r="Q520" s="478"/>
      <c r="R520" s="478"/>
      <c r="S520" s="478"/>
      <c r="T520" s="478"/>
      <c r="U520" s="478"/>
      <c r="V520" s="478"/>
      <c r="W520" s="478"/>
      <c r="X520" s="161"/>
      <c r="AA520" s="458"/>
      <c r="AB520" s="454"/>
      <c r="AC520" s="470"/>
      <c r="AD520" s="454"/>
    </row>
    <row r="521" spans="1:30" ht="15.75" customHeight="1">
      <c r="A521" s="980">
        <v>1</v>
      </c>
      <c r="C521" s="478"/>
      <c r="D521" s="478"/>
      <c r="E521" s="478"/>
      <c r="F521" s="393" t="str">
        <f>F501</f>
        <v>TOTAAL EXCL. BTW</v>
      </c>
      <c r="G521" s="354"/>
      <c r="H521" s="82"/>
      <c r="I521" s="394">
        <f>S501</f>
        <v>0</v>
      </c>
      <c r="J521" s="478"/>
      <c r="K521" s="478"/>
      <c r="L521" s="478"/>
      <c r="M521" s="478"/>
      <c r="N521" s="478"/>
      <c r="O521" s="478"/>
      <c r="P521" s="478"/>
      <c r="Q521" s="478"/>
      <c r="R521" s="478"/>
      <c r="S521" s="478"/>
      <c r="T521" s="478"/>
      <c r="U521" s="478"/>
      <c r="V521" s="478"/>
      <c r="W521" s="478"/>
      <c r="X521" s="161"/>
      <c r="AA521" s="458"/>
      <c r="AB521" s="454"/>
      <c r="AC521" s="471"/>
      <c r="AD521" s="456"/>
    </row>
    <row r="522" spans="1:30" ht="15.75" customHeight="1">
      <c r="A522" s="980">
        <v>1</v>
      </c>
      <c r="C522" s="478"/>
      <c r="D522" s="478"/>
      <c r="E522" s="478"/>
      <c r="F522" s="341" t="s">
        <v>1483</v>
      </c>
      <c r="I522" s="394">
        <f>I521*21%</f>
        <v>0</v>
      </c>
      <c r="J522" s="819"/>
      <c r="K522" s="478"/>
      <c r="L522" s="478"/>
      <c r="M522" s="819"/>
      <c r="N522" s="478"/>
      <c r="O522" s="478"/>
      <c r="P522" s="478"/>
      <c r="Q522" s="478"/>
      <c r="R522" s="478"/>
      <c r="S522" s="478"/>
      <c r="T522" s="478"/>
      <c r="U522" s="478"/>
      <c r="V522" s="478"/>
      <c r="W522" s="478"/>
      <c r="X522" s="473"/>
      <c r="AA522" s="458"/>
      <c r="AB522" s="454"/>
      <c r="AC522" s="471"/>
      <c r="AD522" s="456"/>
    </row>
    <row r="523" spans="1:30" ht="15.75" customHeight="1" thickBot="1">
      <c r="A523" s="980">
        <v>1</v>
      </c>
      <c r="C523" s="478"/>
      <c r="D523" s="478"/>
      <c r="E523" s="478"/>
      <c r="F523" s="398" t="s">
        <v>1482</v>
      </c>
      <c r="G523" s="399"/>
      <c r="H523" s="399"/>
      <c r="I523" s="400">
        <f>SUM(I521:I522)</f>
        <v>0</v>
      </c>
      <c r="J523" s="478"/>
      <c r="K523" s="478"/>
      <c r="L523" s="478"/>
      <c r="M523" s="478"/>
      <c r="N523" s="478"/>
      <c r="O523" s="478"/>
      <c r="P523" s="478"/>
      <c r="Q523" s="478"/>
      <c r="R523" s="478"/>
      <c r="S523" s="478"/>
      <c r="T523" s="478"/>
      <c r="U523" s="478"/>
      <c r="V523" s="478"/>
      <c r="W523" s="478"/>
      <c r="X523" s="161"/>
      <c r="AA523" s="458"/>
      <c r="AB523" s="454"/>
      <c r="AC523" s="471"/>
      <c r="AD523" s="456"/>
    </row>
    <row r="524" spans="1:30" ht="6" customHeight="1" thickTop="1">
      <c r="A524" s="980">
        <v>1</v>
      </c>
      <c r="C524" s="478"/>
      <c r="D524" s="478"/>
      <c r="E524" s="478"/>
      <c r="F524" s="825"/>
      <c r="G524" s="826"/>
      <c r="H524" s="826"/>
      <c r="I524" s="827"/>
      <c r="J524" s="478"/>
      <c r="K524" s="478"/>
      <c r="L524" s="478"/>
      <c r="M524" s="478"/>
      <c r="N524" s="478"/>
      <c r="O524" s="478"/>
      <c r="P524" s="478"/>
      <c r="Q524" s="478"/>
      <c r="R524" s="478"/>
      <c r="S524" s="478"/>
      <c r="T524" s="478"/>
      <c r="U524" s="478"/>
      <c r="V524" s="478"/>
      <c r="W524" s="478"/>
      <c r="X524" s="161"/>
      <c r="AA524" s="447"/>
    </row>
    <row r="525" spans="1:30" ht="15.75" customHeight="1">
      <c r="A525" s="980">
        <v>1</v>
      </c>
      <c r="C525" s="478"/>
      <c r="D525" s="478"/>
      <c r="E525" s="478"/>
      <c r="F525" s="341" t="s">
        <v>1541</v>
      </c>
      <c r="G525" s="489" t="s">
        <v>1709</v>
      </c>
      <c r="H525" s="231"/>
      <c r="I525" s="342">
        <v>1000</v>
      </c>
      <c r="J525" s="478"/>
      <c r="K525" s="478"/>
      <c r="L525" s="478"/>
      <c r="M525" s="478"/>
      <c r="N525" s="478"/>
      <c r="O525" s="478"/>
      <c r="P525" s="478"/>
      <c r="Q525" s="478"/>
      <c r="R525" s="478"/>
      <c r="S525" s="478"/>
      <c r="T525" s="478"/>
      <c r="U525" s="478"/>
      <c r="V525" s="478"/>
      <c r="W525" s="478"/>
      <c r="X525" s="161"/>
      <c r="Y525" s="989"/>
      <c r="Z525" s="467"/>
      <c r="AA525" s="462"/>
    </row>
    <row r="526" spans="1:30" ht="6.5" customHeight="1">
      <c r="A526" s="980">
        <v>1</v>
      </c>
      <c r="C526" s="478"/>
      <c r="D526" s="478"/>
      <c r="E526" s="478"/>
      <c r="F526" s="393"/>
      <c r="G526" s="824"/>
      <c r="H526" s="82"/>
      <c r="I526" s="394"/>
      <c r="J526" s="478"/>
      <c r="K526" s="478"/>
      <c r="L526" s="478"/>
      <c r="M526" s="478"/>
      <c r="N526" s="478"/>
      <c r="O526" s="478"/>
      <c r="P526" s="478"/>
      <c r="Q526" s="478"/>
      <c r="R526" s="478"/>
      <c r="S526" s="478"/>
      <c r="T526" s="478"/>
      <c r="U526" s="478"/>
      <c r="V526" s="478"/>
      <c r="W526" s="478"/>
      <c r="X526" s="161"/>
      <c r="Y526" s="989"/>
      <c r="Z526" s="467"/>
      <c r="AA526" s="462"/>
    </row>
    <row r="527" spans="1:30" ht="15.75" customHeight="1" thickBot="1">
      <c r="A527" s="980">
        <v>1</v>
      </c>
      <c r="C527" s="478"/>
      <c r="D527" s="478"/>
      <c r="E527" s="478"/>
      <c r="F527" s="398" t="s">
        <v>1542</v>
      </c>
      <c r="G527" s="399"/>
      <c r="H527" s="399"/>
      <c r="I527" s="400">
        <f>I525+I523</f>
        <v>1000</v>
      </c>
      <c r="J527" s="478"/>
      <c r="K527" s="478"/>
      <c r="L527" s="478"/>
      <c r="M527" s="478"/>
      <c r="N527" s="478"/>
      <c r="O527" s="478"/>
      <c r="P527" s="478"/>
      <c r="Q527" s="478"/>
      <c r="R527" s="478"/>
      <c r="S527" s="478"/>
      <c r="T527" s="478"/>
      <c r="U527" s="478"/>
      <c r="V527" s="478"/>
      <c r="W527" s="478"/>
      <c r="X527" s="977"/>
    </row>
    <row r="528" spans="1:30" ht="15.75" customHeight="1" thickTop="1">
      <c r="C528" s="977"/>
      <c r="D528" s="982"/>
      <c r="E528" s="978"/>
      <c r="F528" s="42"/>
      <c r="G528" s="42"/>
      <c r="H528" s="42"/>
      <c r="I528" s="42"/>
      <c r="J528" s="978"/>
      <c r="K528" s="978"/>
      <c r="L528" s="978"/>
      <c r="M528" s="978"/>
      <c r="N528" s="978"/>
      <c r="O528" s="978"/>
      <c r="P528" s="978"/>
      <c r="Q528" s="978"/>
      <c r="R528" s="978"/>
      <c r="S528" s="978"/>
      <c r="T528" s="978"/>
      <c r="U528" s="978"/>
      <c r="V528" s="978"/>
      <c r="W528" s="978"/>
      <c r="X528" s="978"/>
    </row>
    <row r="529" spans="3:24" ht="15.75" customHeight="1">
      <c r="C529" s="18"/>
      <c r="D529" s="190"/>
      <c r="E529" s="42"/>
      <c r="F529" s="42"/>
      <c r="G529" s="42"/>
      <c r="H529" s="42"/>
      <c r="I529" s="42"/>
      <c r="J529" s="978"/>
      <c r="K529" s="978"/>
      <c r="L529" s="978"/>
      <c r="M529" s="978"/>
      <c r="N529" s="978"/>
      <c r="O529" s="978"/>
      <c r="P529" s="978"/>
      <c r="Q529" s="978"/>
      <c r="R529" s="978"/>
      <c r="S529" s="978"/>
      <c r="T529" s="978"/>
      <c r="U529" s="978"/>
      <c r="V529" s="978"/>
      <c r="W529" s="978"/>
      <c r="X529" s="978"/>
    </row>
    <row r="530" spans="3:24" ht="15.75" customHeight="1">
      <c r="C530" s="18"/>
      <c r="D530" s="190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978"/>
    </row>
    <row r="531" spans="3:24" ht="15.75" customHeight="1">
      <c r="C531" s="18"/>
      <c r="D531" s="190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978"/>
    </row>
    <row r="532" spans="3:24" ht="15.75" customHeight="1">
      <c r="C532" s="18"/>
      <c r="D532" s="190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978"/>
    </row>
    <row r="533" spans="3:24" ht="15.75" customHeight="1">
      <c r="C533" s="18"/>
      <c r="D533" s="190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978"/>
    </row>
    <row r="534" spans="3:24" ht="15.75" customHeight="1">
      <c r="C534" s="18"/>
      <c r="D534" s="190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978"/>
    </row>
    <row r="535" spans="3:24" ht="15.75" customHeight="1">
      <c r="C535" s="18"/>
      <c r="D535" s="190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978"/>
    </row>
    <row r="536" spans="3:24" ht="15.75" customHeight="1">
      <c r="C536" s="18"/>
      <c r="D536" s="190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978"/>
    </row>
    <row r="537" spans="3:24" ht="15.75" customHeight="1">
      <c r="C537" s="18"/>
      <c r="D537" s="190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978"/>
    </row>
    <row r="538" spans="3:24" ht="15.75" customHeight="1">
      <c r="C538" s="18"/>
      <c r="D538" s="190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978"/>
    </row>
    <row r="539" spans="3:24" ht="15.75" customHeight="1">
      <c r="C539" s="18"/>
      <c r="D539" s="190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978"/>
    </row>
    <row r="540" spans="3:24" ht="15.75" customHeight="1">
      <c r="C540" s="18"/>
      <c r="D540" s="190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978"/>
    </row>
    <row r="541" spans="3:24" ht="15.75" customHeight="1">
      <c r="C541" s="18"/>
      <c r="D541" s="190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978"/>
    </row>
    <row r="542" spans="3:24" ht="15.75" customHeight="1">
      <c r="C542" s="18"/>
      <c r="D542" s="190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978"/>
    </row>
    <row r="543" spans="3:24" ht="15.75" customHeight="1">
      <c r="C543" s="18"/>
      <c r="D543" s="190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978"/>
    </row>
    <row r="544" spans="3:24" ht="15.75" customHeight="1">
      <c r="C544" s="18"/>
      <c r="D544" s="190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978"/>
    </row>
    <row r="545" spans="3:24" ht="15.75" customHeight="1">
      <c r="C545" s="18"/>
      <c r="D545" s="190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978"/>
    </row>
    <row r="546" spans="3:24" ht="15.75" customHeight="1">
      <c r="C546" s="18"/>
      <c r="D546" s="190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978"/>
    </row>
    <row r="547" spans="3:24" ht="15.75" customHeight="1">
      <c r="C547" s="18"/>
      <c r="D547" s="190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978"/>
    </row>
    <row r="548" spans="3:24" ht="15.75" customHeight="1">
      <c r="C548" s="18"/>
      <c r="D548" s="190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978"/>
    </row>
    <row r="549" spans="3:24" ht="15.75" customHeight="1">
      <c r="C549" s="18"/>
      <c r="D549" s="190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978"/>
    </row>
    <row r="550" spans="3:24" ht="15.75" customHeight="1">
      <c r="C550" s="18"/>
      <c r="D550" s="190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978"/>
    </row>
    <row r="551" spans="3:24" ht="15.75" customHeight="1">
      <c r="C551" s="18"/>
      <c r="D551" s="190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978"/>
    </row>
    <row r="552" spans="3:24" ht="15.75" customHeight="1">
      <c r="C552" s="18"/>
      <c r="D552" s="190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978"/>
    </row>
    <row r="553" spans="3:24" ht="15.75" customHeight="1">
      <c r="C553" s="18"/>
      <c r="D553" s="190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978"/>
    </row>
    <row r="554" spans="3:24" ht="15.75" customHeight="1">
      <c r="C554" s="18"/>
      <c r="D554" s="190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978"/>
    </row>
    <row r="555" spans="3:24" ht="15.75" customHeight="1">
      <c r="C555" s="18"/>
      <c r="D555" s="190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978"/>
    </row>
    <row r="556" spans="3:24" ht="15.75" customHeight="1">
      <c r="C556" s="18"/>
      <c r="D556" s="190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978"/>
    </row>
    <row r="557" spans="3:24" ht="15.75" customHeight="1">
      <c r="C557" s="18"/>
      <c r="D557" s="190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978"/>
    </row>
    <row r="558" spans="3:24" ht="15.75" customHeight="1">
      <c r="C558" s="18"/>
      <c r="D558" s="190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978"/>
    </row>
    <row r="559" spans="3:24" ht="15.75" customHeight="1">
      <c r="C559" s="18"/>
      <c r="D559" s="190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978"/>
    </row>
    <row r="560" spans="3:24" ht="15.75" customHeight="1">
      <c r="C560" s="18"/>
      <c r="D560" s="190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978"/>
    </row>
    <row r="561" spans="3:24" ht="15.75" customHeight="1">
      <c r="C561" s="18"/>
      <c r="D561" s="190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978"/>
    </row>
    <row r="562" spans="3:24" ht="15.75" customHeight="1">
      <c r="C562" s="18"/>
      <c r="D562" s="190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978"/>
    </row>
    <row r="563" spans="3:24" ht="15.75" customHeight="1">
      <c r="C563" s="18"/>
      <c r="D563" s="190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978"/>
    </row>
    <row r="564" spans="3:24" ht="15.75" customHeight="1">
      <c r="C564" s="18"/>
      <c r="D564" s="190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978"/>
    </row>
    <row r="565" spans="3:24" ht="15.75" customHeight="1">
      <c r="C565" s="18"/>
      <c r="D565" s="190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978"/>
    </row>
    <row r="566" spans="3:24" ht="15.75" customHeight="1">
      <c r="C566" s="18"/>
      <c r="D566" s="190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978"/>
    </row>
    <row r="567" spans="3:24" ht="15.75" customHeight="1">
      <c r="C567" s="18"/>
      <c r="D567" s="190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978"/>
    </row>
  </sheetData>
  <sheetProtection algorithmName="SHA-512" hashValue="KDOi0t7hSRS68MCmFY3XTmX8WJobBY93FsNhi644zagGRM2r3qOWJcCUf9o8JkBWG94+jBvceCo9J0JYSvQXKA==" saltValue="FJBfNBAQb8lUXcNEAex3wQ==" spinCount="100000" sheet="1" selectLockedCells="1" autoFilter="0"/>
  <autoFilter ref="A1:B527" xr:uid="{00000000-0001-0000-0200-000000000000}">
    <filterColumn colId="0">
      <filters>
        <filter val="1"/>
      </filters>
    </filterColumn>
  </autoFilter>
  <dataConsolidate/>
  <customSheetViews>
    <customSheetView guid="{6FFCD583-56CA-4420-AC43-EFE10261B2DF}" scale="145" showGridLines="0" showAutoFilter="1">
      <selection activeCell="H9" sqref="H9"/>
      <rowBreaks count="2" manualBreakCount="2">
        <brk id="67" min="1" max="22" man="1"/>
        <brk id="682" min="1" max="22" man="1"/>
      </rowBreaks>
      <pageMargins left="0" right="0" top="0" bottom="0" header="0" footer="0"/>
      <pageSetup paperSize="8" scale="89" fitToHeight="3" orientation="portrait" r:id="rId2"/>
      <autoFilter ref="A3:A682" xr:uid="{E880BAD2-B74A-4B41-9728-81F251FC5EBA}"/>
    </customSheetView>
  </customSheetViews>
  <mergeCells count="8">
    <mergeCell ref="K9:S12"/>
    <mergeCell ref="L511:M511"/>
    <mergeCell ref="F37:J37"/>
    <mergeCell ref="L33:M33"/>
    <mergeCell ref="L50:M50"/>
    <mergeCell ref="L412:M412"/>
    <mergeCell ref="L298:M298"/>
    <mergeCell ref="L221:M221"/>
  </mergeCells>
  <phoneticPr fontId="33" type="noConversion"/>
  <conditionalFormatting sqref="G9 G17:G18">
    <cfRule type="containsText" dxfId="263" priority="1064" operator="containsText" text="maak">
      <formula>NOT(ISERROR(SEARCH("maak",G9)))</formula>
    </cfRule>
  </conditionalFormatting>
  <conditionalFormatting sqref="G12:G13 K235:K237">
    <cfRule type="cellIs" dxfId="262" priority="462" operator="greaterThan">
      <formula>0</formula>
    </cfRule>
    <cfRule type="cellIs" dxfId="261" priority="463" operator="greaterThan">
      <formula>0</formula>
    </cfRule>
    <cfRule type="cellIs" dxfId="260" priority="464" operator="equal">
      <formula>0</formula>
    </cfRule>
    <cfRule type="cellIs" dxfId="259" priority="465" operator="equal">
      <formula>0</formula>
    </cfRule>
    <cfRule type="cellIs" dxfId="258" priority="466" operator="greaterThan">
      <formula>0</formula>
    </cfRule>
  </conditionalFormatting>
  <conditionalFormatting sqref="G14">
    <cfRule type="containsText" dxfId="257" priority="1063" operator="containsText" text="(Alle)">
      <formula>NOT(ISERROR(SEARCH("(Alle)",G14)))</formula>
    </cfRule>
  </conditionalFormatting>
  <conditionalFormatting sqref="G16">
    <cfRule type="cellIs" dxfId="256" priority="1173" operator="greaterThan">
      <formula>0</formula>
    </cfRule>
    <cfRule type="cellIs" dxfId="255" priority="1172" operator="equal">
      <formula>0</formula>
    </cfRule>
    <cfRule type="cellIs" dxfId="254" priority="1170" operator="equal">
      <formula>0</formula>
    </cfRule>
    <cfRule type="cellIs" dxfId="253" priority="1169" operator="greaterThan">
      <formula>0</formula>
    </cfRule>
    <cfRule type="cellIs" dxfId="252" priority="1168" operator="greaterThan">
      <formula>0</formula>
    </cfRule>
  </conditionalFormatting>
  <conditionalFormatting sqref="G19:G26 G28 K68:K71 K73:K76 K78:K81 K84:K92 K101 K103 K105 K107 K109 K111 K120 K122">
    <cfRule type="cellIs" dxfId="251" priority="1181" operator="greaterThan">
      <formula>0</formula>
    </cfRule>
    <cfRule type="cellIs" dxfId="250" priority="1180" operator="equal">
      <formula>0</formula>
    </cfRule>
    <cfRule type="cellIs" dxfId="249" priority="1178" operator="equal">
      <formula>0</formula>
    </cfRule>
    <cfRule type="cellIs" dxfId="248" priority="1177" operator="greaterThan">
      <formula>0</formula>
    </cfRule>
    <cfRule type="cellIs" dxfId="247" priority="1176" operator="greaterThan">
      <formula>0</formula>
    </cfRule>
  </conditionalFormatting>
  <conditionalFormatting sqref="G94">
    <cfRule type="containsText" dxfId="246" priority="1039" operator="containsText" text="Maak Keuze">
      <formula>NOT(ISERROR(SEARCH("Maak Keuze",G94)))</formula>
    </cfRule>
  </conditionalFormatting>
  <conditionalFormatting sqref="G113">
    <cfRule type="containsText" dxfId="245" priority="1031" operator="containsText" text="Maak Keuze">
      <formula>NOT(ISERROR(SEARCH("Maak Keuze",G113)))</formula>
    </cfRule>
  </conditionalFormatting>
  <conditionalFormatting sqref="G132">
    <cfRule type="containsText" dxfId="244" priority="326" operator="containsText" text="Maak Keuze">
      <formula>NOT(ISERROR(SEARCH("Maak Keuze",G132)))</formula>
    </cfRule>
  </conditionalFormatting>
  <conditionalFormatting sqref="G138">
    <cfRule type="containsText" dxfId="243" priority="1002" operator="containsText" text="Maak Keuze">
      <formula>NOT(ISERROR(SEARCH("Maak Keuze",G138)))</formula>
    </cfRule>
  </conditionalFormatting>
  <conditionalFormatting sqref="G155">
    <cfRule type="containsText" dxfId="242" priority="547" operator="containsText" text="Maak Keuze">
      <formula>NOT(ISERROR(SEARCH("Maak Keuze",G155)))</formula>
    </cfRule>
  </conditionalFormatting>
  <conditionalFormatting sqref="G165">
    <cfRule type="containsText" dxfId="241" priority="544" operator="containsText" text="Maak Keuze">
      <formula>NOT(ISERROR(SEARCH("Maak Keuze",G165)))</formula>
    </cfRule>
  </conditionalFormatting>
  <conditionalFormatting sqref="G175">
    <cfRule type="containsText" dxfId="240" priority="538" operator="containsText" text="Maak Keuze">
      <formula>NOT(ISERROR(SEARCH("Maak Keuze",G175)))</formula>
    </cfRule>
  </conditionalFormatting>
  <conditionalFormatting sqref="G187">
    <cfRule type="containsText" dxfId="239" priority="535" operator="containsText" text="Maak Keuze">
      <formula>NOT(ISERROR(SEARCH("Maak Keuze",G187)))</formula>
    </cfRule>
  </conditionalFormatting>
  <conditionalFormatting sqref="G197">
    <cfRule type="containsText" dxfId="238" priority="532" operator="containsText" text="Maak Keuze">
      <formula>NOT(ISERROR(SEARCH("Maak Keuze",G197)))</formula>
    </cfRule>
  </conditionalFormatting>
  <conditionalFormatting sqref="G207">
    <cfRule type="containsText" dxfId="237" priority="529" operator="containsText" text="Maak Keuze">
      <formula>NOT(ISERROR(SEARCH("Maak Keuze",G207)))</formula>
    </cfRule>
  </conditionalFormatting>
  <conditionalFormatting sqref="G217">
    <cfRule type="containsText" dxfId="236" priority="526" operator="containsText" text="Maak Keuze">
      <formula>NOT(ISERROR(SEARCH("Maak Keuze",G217)))</formula>
    </cfRule>
  </conditionalFormatting>
  <conditionalFormatting sqref="G223">
    <cfRule type="containsText" dxfId="235" priority="1001" operator="containsText" text="Maak Keuze">
      <formula>NOT(ISERROR(SEARCH("Maak Keuze",G223)))</formula>
    </cfRule>
  </conditionalFormatting>
  <conditionalFormatting sqref="G258">
    <cfRule type="containsText" dxfId="234" priority="522" operator="containsText" text="Maak Keuze">
      <formula>NOT(ISERROR(SEARCH("Maak Keuze",G258)))</formula>
    </cfRule>
  </conditionalFormatting>
  <conditionalFormatting sqref="G294">
    <cfRule type="containsText" dxfId="233" priority="518" operator="containsText" text="Maak Keuze">
      <formula>NOT(ISERROR(SEARCH("Maak Keuze",G294)))</formula>
    </cfRule>
  </conditionalFormatting>
  <conditionalFormatting sqref="G300">
    <cfRule type="containsText" dxfId="232" priority="954" operator="containsText" text="Maak Keuze">
      <formula>NOT(ISERROR(SEARCH("Maak Keuze",G300)))</formula>
    </cfRule>
  </conditionalFormatting>
  <conditionalFormatting sqref="G357">
    <cfRule type="containsText" dxfId="231" priority="504" operator="containsText" text="Maak Keuze">
      <formula>NOT(ISERROR(SEARCH("Maak Keuze",G357)))</formula>
    </cfRule>
  </conditionalFormatting>
  <conditionalFormatting sqref="G369">
    <cfRule type="containsText" dxfId="230" priority="500" operator="containsText" text="Maak Keuze">
      <formula>NOT(ISERROR(SEARCH("Maak Keuze",G369)))</formula>
    </cfRule>
  </conditionalFormatting>
  <conditionalFormatting sqref="G385">
    <cfRule type="containsText" dxfId="229" priority="496" operator="containsText" text="Maak Keuze">
      <formula>NOT(ISERROR(SEARCH("Maak Keuze",G385)))</formula>
    </cfRule>
  </conditionalFormatting>
  <conditionalFormatting sqref="G408">
    <cfRule type="containsText" dxfId="228" priority="511" operator="containsText" text="Maak Keuze">
      <formula>NOT(ISERROR(SEARCH("Maak Keuze",G408)))</formula>
    </cfRule>
  </conditionalFormatting>
  <conditionalFormatting sqref="G428">
    <cfRule type="containsText" dxfId="227" priority="492" operator="containsText" text="Maak Keuze">
      <formula>NOT(ISERROR(SEARCH("Maak Keuze",G428)))</formula>
    </cfRule>
  </conditionalFormatting>
  <conditionalFormatting sqref="G442">
    <cfRule type="containsText" dxfId="226" priority="488" operator="containsText" text="Maak Keuze">
      <formula>NOT(ISERROR(SEARCH("Maak Keuze",G442)))</formula>
    </cfRule>
  </conditionalFormatting>
  <conditionalFormatting sqref="G456">
    <cfRule type="containsText" dxfId="225" priority="484" operator="containsText" text="Maak Keuze">
      <formula>NOT(ISERROR(SEARCH("Maak Keuze",G456)))</formula>
    </cfRule>
  </conditionalFormatting>
  <conditionalFormatting sqref="G470">
    <cfRule type="containsText" dxfId="224" priority="480" operator="containsText" text="Maak Keuze">
      <formula>NOT(ISERROR(SEARCH("Maak Keuze",G470)))</formula>
    </cfRule>
  </conditionalFormatting>
  <conditionalFormatting sqref="G476">
    <cfRule type="containsText" dxfId="223" priority="906" operator="containsText" text="Maak Keuze">
      <formula>NOT(ISERROR(SEARCH("Maak Keuze",G476)))</formula>
    </cfRule>
  </conditionalFormatting>
  <conditionalFormatting sqref="G491">
    <cfRule type="containsText" dxfId="222" priority="473" operator="containsText" text="Maak Keuze">
      <formula>NOT(ISERROR(SEARCH("Maak Keuze",G491)))</formula>
    </cfRule>
  </conditionalFormatting>
  <conditionalFormatting sqref="G503">
    <cfRule type="containsText" dxfId="221" priority="555" operator="containsText" text="Maak Keuze">
      <formula>NOT(ISERROR(SEARCH("Maak Keuze",G503)))</formula>
    </cfRule>
  </conditionalFormatting>
  <conditionalFormatting sqref="G509">
    <cfRule type="containsText" dxfId="220" priority="554" operator="containsText" text="Maak Keuze">
      <formula>NOT(ISERROR(SEARCH("Maak Keuze",G509)))</formula>
    </cfRule>
  </conditionalFormatting>
  <conditionalFormatting sqref="I14">
    <cfRule type="containsText" dxfId="219" priority="3630" operator="containsText" text="keuze">
      <formula>NOT(ISERROR(SEARCH("keuze",I14)))</formula>
    </cfRule>
  </conditionalFormatting>
  <conditionalFormatting sqref="I17:I19">
    <cfRule type="containsText" dxfId="218" priority="2071" operator="containsText" text="keuze">
      <formula>NOT(ISERROR(SEARCH("keuze",I17)))</formula>
    </cfRule>
  </conditionalFormatting>
  <conditionalFormatting sqref="I71">
    <cfRule type="cellIs" dxfId="217" priority="16" operator="greaterThan">
      <formula>0</formula>
    </cfRule>
    <cfRule type="cellIs" dxfId="216" priority="17" operator="lessThanOrEqual">
      <formula>0</formula>
    </cfRule>
  </conditionalFormatting>
  <conditionalFormatting sqref="I76">
    <cfRule type="cellIs" dxfId="215" priority="14" operator="greaterThan">
      <formula>0</formula>
    </cfRule>
    <cfRule type="cellIs" dxfId="214" priority="15" operator="lessThanOrEqual">
      <formula>0</formula>
    </cfRule>
  </conditionalFormatting>
  <conditionalFormatting sqref="I81">
    <cfRule type="cellIs" dxfId="213" priority="12" operator="greaterThan">
      <formula>0</formula>
    </cfRule>
    <cfRule type="cellIs" dxfId="212" priority="13" operator="lessThanOrEqual">
      <formula>0</formula>
    </cfRule>
  </conditionalFormatting>
  <conditionalFormatting sqref="I233">
    <cfRule type="cellIs" dxfId="211" priority="11" operator="lessThanOrEqual">
      <formula>0</formula>
    </cfRule>
    <cfRule type="cellIs" dxfId="210" priority="10" operator="greaterThan">
      <formula>0</formula>
    </cfRule>
  </conditionalFormatting>
  <conditionalFormatting sqref="I310">
    <cfRule type="cellIs" dxfId="209" priority="9" operator="lessThanOrEqual">
      <formula>0</formula>
    </cfRule>
    <cfRule type="cellIs" dxfId="208" priority="8" operator="greaterThan">
      <formula>0</formula>
    </cfRule>
  </conditionalFormatting>
  <conditionalFormatting sqref="I320">
    <cfRule type="cellIs" dxfId="207" priority="2" operator="lessThanOrEqual">
      <formula>0</formula>
    </cfRule>
    <cfRule type="cellIs" dxfId="206" priority="1" operator="greaterThan">
      <formula>0</formula>
    </cfRule>
  </conditionalFormatting>
  <conditionalFormatting sqref="K124">
    <cfRule type="cellIs" dxfId="205" priority="900" operator="greaterThan">
      <formula>0</formula>
    </cfRule>
    <cfRule type="cellIs" dxfId="204" priority="896" operator="greaterThan">
      <formula>0</formula>
    </cfRule>
    <cfRule type="cellIs" dxfId="203" priority="897" operator="greaterThan">
      <formula>0</formula>
    </cfRule>
    <cfRule type="cellIs" dxfId="202" priority="898" operator="equal">
      <formula>0</formula>
    </cfRule>
    <cfRule type="cellIs" dxfId="201" priority="899" operator="equal">
      <formula>0</formula>
    </cfRule>
  </conditionalFormatting>
  <conditionalFormatting sqref="K126">
    <cfRule type="cellIs" dxfId="200" priority="892" operator="greaterThan">
      <formula>0</formula>
    </cfRule>
    <cfRule type="cellIs" dxfId="199" priority="895" operator="greaterThan">
      <formula>0</formula>
    </cfRule>
    <cfRule type="cellIs" dxfId="198" priority="891" operator="greaterThan">
      <formula>0</formula>
    </cfRule>
    <cfRule type="cellIs" dxfId="197" priority="893" operator="equal">
      <formula>0</formula>
    </cfRule>
    <cfRule type="cellIs" dxfId="196" priority="894" operator="equal">
      <formula>0</formula>
    </cfRule>
  </conditionalFormatting>
  <conditionalFormatting sqref="K128">
    <cfRule type="cellIs" dxfId="195" priority="886" operator="greaterThan">
      <formula>0</formula>
    </cfRule>
    <cfRule type="cellIs" dxfId="194" priority="887" operator="greaterThan">
      <formula>0</formula>
    </cfRule>
    <cfRule type="cellIs" dxfId="193" priority="888" operator="equal">
      <formula>0</formula>
    </cfRule>
    <cfRule type="cellIs" dxfId="192" priority="889" operator="equal">
      <formula>0</formula>
    </cfRule>
    <cfRule type="cellIs" dxfId="191" priority="890" operator="greaterThan">
      <formula>0</formula>
    </cfRule>
  </conditionalFormatting>
  <conditionalFormatting sqref="K130">
    <cfRule type="cellIs" dxfId="190" priority="1017" operator="greaterThan">
      <formula>0</formula>
    </cfRule>
    <cfRule type="cellIs" dxfId="189" priority="1016" operator="equal">
      <formula>0</formula>
    </cfRule>
    <cfRule type="cellIs" dxfId="188" priority="1013" operator="greaterThan">
      <formula>0</formula>
    </cfRule>
    <cfRule type="cellIs" dxfId="187" priority="1014" operator="greaterThan">
      <formula>0</formula>
    </cfRule>
    <cfRule type="cellIs" dxfId="186" priority="1015" operator="equal">
      <formula>0</formula>
    </cfRule>
  </conditionalFormatting>
  <conditionalFormatting sqref="K147 K151 K153">
    <cfRule type="cellIs" dxfId="185" priority="871" operator="greaterThan">
      <formula>0</formula>
    </cfRule>
    <cfRule type="cellIs" dxfId="184" priority="872" operator="greaterThan">
      <formula>0</formula>
    </cfRule>
    <cfRule type="cellIs" dxfId="183" priority="873" operator="equal">
      <formula>0</formula>
    </cfRule>
    <cfRule type="cellIs" dxfId="182" priority="874" operator="equal">
      <formula>0</formula>
    </cfRule>
    <cfRule type="cellIs" dxfId="181" priority="875" operator="greaterThan">
      <formula>0</formula>
    </cfRule>
  </conditionalFormatting>
  <conditionalFormatting sqref="K149">
    <cfRule type="cellIs" dxfId="180" priority="313" operator="equal">
      <formula>0</formula>
    </cfRule>
    <cfRule type="cellIs" dxfId="179" priority="310" operator="greaterThan">
      <formula>0</formula>
    </cfRule>
    <cfRule type="cellIs" dxfId="178" priority="314" operator="greaterThan">
      <formula>0</formula>
    </cfRule>
    <cfRule type="cellIs" dxfId="177" priority="311" operator="greaterThan">
      <formula>0</formula>
    </cfRule>
    <cfRule type="cellIs" dxfId="176" priority="312" operator="equal">
      <formula>0</formula>
    </cfRule>
  </conditionalFormatting>
  <conditionalFormatting sqref="K159 K161 K163">
    <cfRule type="cellIs" dxfId="175" priority="860" operator="greaterThan">
      <formula>0</formula>
    </cfRule>
    <cfRule type="cellIs" dxfId="174" priority="859" operator="equal">
      <formula>0</formula>
    </cfRule>
    <cfRule type="cellIs" dxfId="173" priority="858" operator="equal">
      <formula>0</formula>
    </cfRule>
    <cfRule type="cellIs" dxfId="172" priority="857" operator="greaterThan">
      <formula>0</formula>
    </cfRule>
    <cfRule type="cellIs" dxfId="171" priority="856" operator="greaterThan">
      <formula>0</formula>
    </cfRule>
  </conditionalFormatting>
  <conditionalFormatting sqref="K169 K171 K173">
    <cfRule type="cellIs" dxfId="170" priority="841" operator="greaterThan">
      <formula>0</formula>
    </cfRule>
    <cfRule type="cellIs" dxfId="169" priority="842" operator="greaterThan">
      <formula>0</formula>
    </cfRule>
    <cfRule type="cellIs" dxfId="168" priority="843" operator="equal">
      <formula>0</formula>
    </cfRule>
    <cfRule type="cellIs" dxfId="167" priority="844" operator="equal">
      <formula>0</formula>
    </cfRule>
    <cfRule type="cellIs" dxfId="166" priority="845" operator="greaterThan">
      <formula>0</formula>
    </cfRule>
  </conditionalFormatting>
  <conditionalFormatting sqref="K179 K181 K185">
    <cfRule type="cellIs" dxfId="165" priority="821" operator="greaterThan">
      <formula>0</formula>
    </cfRule>
    <cfRule type="cellIs" dxfId="164" priority="825" operator="greaterThan">
      <formula>0</formula>
    </cfRule>
    <cfRule type="cellIs" dxfId="163" priority="824" operator="equal">
      <formula>0</formula>
    </cfRule>
    <cfRule type="cellIs" dxfId="162" priority="823" operator="equal">
      <formula>0</formula>
    </cfRule>
    <cfRule type="cellIs" dxfId="161" priority="822" operator="greaterThan">
      <formula>0</formula>
    </cfRule>
  </conditionalFormatting>
  <conditionalFormatting sqref="K183">
    <cfRule type="cellIs" dxfId="160" priority="274" operator="greaterThan">
      <formula>0</formula>
    </cfRule>
    <cfRule type="cellIs" dxfId="159" priority="275" operator="greaterThan">
      <formula>0</formula>
    </cfRule>
    <cfRule type="cellIs" dxfId="158" priority="276" operator="equal">
      <formula>0</formula>
    </cfRule>
    <cfRule type="cellIs" dxfId="157" priority="277" operator="equal">
      <formula>0</formula>
    </cfRule>
    <cfRule type="cellIs" dxfId="156" priority="278" operator="greaterThan">
      <formula>0</formula>
    </cfRule>
  </conditionalFormatting>
  <conditionalFormatting sqref="K191 K193 K195">
    <cfRule type="cellIs" dxfId="155" priority="806" operator="greaterThan">
      <formula>0</formula>
    </cfRule>
    <cfRule type="cellIs" dxfId="154" priority="810" operator="greaterThan">
      <formula>0</formula>
    </cfRule>
    <cfRule type="cellIs" dxfId="153" priority="809" operator="equal">
      <formula>0</formula>
    </cfRule>
    <cfRule type="cellIs" dxfId="152" priority="808" operator="equal">
      <formula>0</formula>
    </cfRule>
    <cfRule type="cellIs" dxfId="151" priority="807" operator="greaterThan">
      <formula>0</formula>
    </cfRule>
  </conditionalFormatting>
  <conditionalFormatting sqref="K201 K203 K205">
    <cfRule type="cellIs" dxfId="150" priority="794" operator="equal">
      <formula>0</formula>
    </cfRule>
    <cfRule type="cellIs" dxfId="149" priority="793" operator="equal">
      <formula>0</formula>
    </cfRule>
    <cfRule type="cellIs" dxfId="148" priority="792" operator="greaterThan">
      <formula>0</formula>
    </cfRule>
    <cfRule type="cellIs" dxfId="147" priority="791" operator="greaterThan">
      <formula>0</formula>
    </cfRule>
    <cfRule type="cellIs" dxfId="146" priority="795" operator="greaterThan">
      <formula>0</formula>
    </cfRule>
  </conditionalFormatting>
  <conditionalFormatting sqref="K211 K213 K215">
    <cfRule type="cellIs" dxfId="145" priority="775" operator="greaterThan">
      <formula>0</formula>
    </cfRule>
    <cfRule type="cellIs" dxfId="144" priority="774" operator="equal">
      <formula>0</formula>
    </cfRule>
    <cfRule type="cellIs" dxfId="143" priority="773" operator="equal">
      <formula>0</formula>
    </cfRule>
    <cfRule type="cellIs" dxfId="142" priority="772" operator="greaterThan">
      <formula>0</formula>
    </cfRule>
    <cfRule type="cellIs" dxfId="141" priority="771" operator="greaterThan">
      <formula>0</formula>
    </cfRule>
  </conditionalFormatting>
  <conditionalFormatting sqref="K230:K233 K242:K243 K300:L300 K307:K310 K312:K315 K317:K320 K322:K325 K327:K330 K332:K335 K337:K340 K343:K355 K361 K363 K367 K373 K375 K389 K391">
    <cfRule type="cellIs" dxfId="140" priority="651" operator="greaterThan">
      <formula>0</formula>
    </cfRule>
    <cfRule type="cellIs" dxfId="139" priority="655" operator="greaterThan">
      <formula>0</formula>
    </cfRule>
    <cfRule type="cellIs" dxfId="138" priority="654" operator="equal">
      <formula>0</formula>
    </cfRule>
    <cfRule type="cellIs" dxfId="137" priority="653" operator="equal">
      <formula>0</formula>
    </cfRule>
    <cfRule type="cellIs" dxfId="136" priority="652" operator="greaterThan">
      <formula>0</formula>
    </cfRule>
  </conditionalFormatting>
  <conditionalFormatting sqref="K239:K240">
    <cfRule type="cellIs" dxfId="135" priority="178" operator="greaterThan">
      <formula>0</formula>
    </cfRule>
    <cfRule type="cellIs" dxfId="134" priority="176" operator="equal">
      <formula>0</formula>
    </cfRule>
    <cfRule type="cellIs" dxfId="133" priority="175" operator="greaterThan">
      <formula>0</formula>
    </cfRule>
    <cfRule type="cellIs" dxfId="132" priority="174" operator="greaterThan">
      <formula>0</formula>
    </cfRule>
    <cfRule type="cellIs" dxfId="131" priority="177" operator="equal">
      <formula>0</formula>
    </cfRule>
  </conditionalFormatting>
  <conditionalFormatting sqref="K246:K255 P246:P257">
    <cfRule type="cellIs" dxfId="130" priority="7" operator="greaterThan">
      <formula>0</formula>
    </cfRule>
    <cfRule type="cellIs" dxfId="129" priority="6" operator="equal">
      <formula>0</formula>
    </cfRule>
    <cfRule type="cellIs" dxfId="128" priority="5" operator="equal">
      <formula>0</formula>
    </cfRule>
    <cfRule type="cellIs" dxfId="127" priority="4" operator="greaterThan">
      <formula>0</formula>
    </cfRule>
    <cfRule type="cellIs" dxfId="126" priority="3" operator="greaterThan">
      <formula>0</formula>
    </cfRule>
  </conditionalFormatting>
  <conditionalFormatting sqref="K262:K263">
    <cfRule type="cellIs" dxfId="125" priority="67" operator="equal">
      <formula>0</formula>
    </cfRule>
    <cfRule type="cellIs" dxfId="124" priority="65" operator="greaterThan">
      <formula>0</formula>
    </cfRule>
    <cfRule type="cellIs" dxfId="123" priority="66" operator="equal">
      <formula>0</formula>
    </cfRule>
    <cfRule type="cellIs" dxfId="122" priority="68" operator="greaterThan">
      <formula>0</formula>
    </cfRule>
    <cfRule type="cellIs" dxfId="121" priority="64" operator="greaterThan">
      <formula>0</formula>
    </cfRule>
  </conditionalFormatting>
  <conditionalFormatting sqref="K265:K266">
    <cfRule type="cellIs" dxfId="120" priority="118" operator="greaterThan">
      <formula>0</formula>
    </cfRule>
    <cfRule type="cellIs" dxfId="119" priority="117" operator="equal">
      <formula>0</formula>
    </cfRule>
    <cfRule type="cellIs" dxfId="118" priority="116" operator="equal">
      <formula>0</formula>
    </cfRule>
    <cfRule type="cellIs" dxfId="117" priority="115" operator="greaterThan">
      <formula>0</formula>
    </cfRule>
    <cfRule type="cellIs" dxfId="116" priority="114" operator="greaterThan">
      <formula>0</formula>
    </cfRule>
  </conditionalFormatting>
  <conditionalFormatting sqref="K268:K269">
    <cfRule type="cellIs" dxfId="115" priority="103" operator="greaterThan">
      <formula>0</formula>
    </cfRule>
    <cfRule type="cellIs" dxfId="114" priority="102" operator="equal">
      <formula>0</formula>
    </cfRule>
    <cfRule type="cellIs" dxfId="113" priority="101" operator="equal">
      <formula>0</formula>
    </cfRule>
    <cfRule type="cellIs" dxfId="112" priority="100" operator="greaterThan">
      <formula>0</formula>
    </cfRule>
    <cfRule type="cellIs" dxfId="111" priority="99" operator="greaterThan">
      <formula>0</formula>
    </cfRule>
  </conditionalFormatting>
  <conditionalFormatting sqref="K271:K272">
    <cfRule type="cellIs" dxfId="110" priority="87" operator="equal">
      <formula>0</formula>
    </cfRule>
    <cfRule type="cellIs" dxfId="109" priority="84" operator="greaterThan">
      <formula>0</formula>
    </cfRule>
    <cfRule type="cellIs" dxfId="108" priority="85" operator="greaterThan">
      <formula>0</formula>
    </cfRule>
    <cfRule type="cellIs" dxfId="107" priority="88" operator="greaterThan">
      <formula>0</formula>
    </cfRule>
    <cfRule type="cellIs" dxfId="106" priority="86" operator="equal">
      <formula>0</formula>
    </cfRule>
  </conditionalFormatting>
  <conditionalFormatting sqref="K274:K275">
    <cfRule type="cellIs" dxfId="105" priority="77" operator="equal">
      <formula>0</formula>
    </cfRule>
    <cfRule type="cellIs" dxfId="104" priority="76" operator="equal">
      <formula>0</formula>
    </cfRule>
    <cfRule type="cellIs" dxfId="103" priority="75" operator="greaterThan">
      <formula>0</formula>
    </cfRule>
    <cfRule type="cellIs" dxfId="102" priority="74" operator="greaterThan">
      <formula>0</formula>
    </cfRule>
    <cfRule type="cellIs" dxfId="101" priority="78" operator="greaterThan">
      <formula>0</formula>
    </cfRule>
  </conditionalFormatting>
  <conditionalFormatting sqref="K277:K278">
    <cfRule type="cellIs" dxfId="100" priority="22" operator="greaterThan">
      <formula>0</formula>
    </cfRule>
    <cfRule type="cellIs" dxfId="99" priority="21" operator="equal">
      <formula>0</formula>
    </cfRule>
    <cfRule type="cellIs" dxfId="98" priority="20" operator="equal">
      <formula>0</formula>
    </cfRule>
    <cfRule type="cellIs" dxfId="97" priority="19" operator="greaterThan">
      <formula>0</formula>
    </cfRule>
    <cfRule type="cellIs" dxfId="96" priority="18" operator="greaterThan">
      <formula>0</formula>
    </cfRule>
  </conditionalFormatting>
  <conditionalFormatting sqref="K280:K281">
    <cfRule type="cellIs" dxfId="95" priority="73" operator="greaterThan">
      <formula>0</formula>
    </cfRule>
    <cfRule type="cellIs" dxfId="94" priority="72" operator="equal">
      <formula>0</formula>
    </cfRule>
    <cfRule type="cellIs" dxfId="93" priority="71" operator="equal">
      <formula>0</formula>
    </cfRule>
    <cfRule type="cellIs" dxfId="92" priority="70" operator="greaterThan">
      <formula>0</formula>
    </cfRule>
    <cfRule type="cellIs" dxfId="91" priority="69" operator="greaterThan">
      <formula>0</formula>
    </cfRule>
  </conditionalFormatting>
  <conditionalFormatting sqref="K283">
    <cfRule type="cellIs" dxfId="90" priority="112" operator="equal">
      <formula>0</formula>
    </cfRule>
    <cfRule type="cellIs" dxfId="89" priority="110" operator="greaterThan">
      <formula>0</formula>
    </cfRule>
    <cfRule type="cellIs" dxfId="88" priority="113" operator="greaterThan">
      <formula>0</formula>
    </cfRule>
    <cfRule type="cellIs" dxfId="87" priority="109" operator="greaterThan">
      <formula>0</formula>
    </cfRule>
    <cfRule type="cellIs" dxfId="86" priority="111" operator="equal">
      <formula>0</formula>
    </cfRule>
  </conditionalFormatting>
  <conditionalFormatting sqref="K285">
    <cfRule type="cellIs" dxfId="85" priority="263" operator="greaterThan">
      <formula>0</formula>
    </cfRule>
    <cfRule type="cellIs" dxfId="84" priority="262" operator="equal">
      <formula>0</formula>
    </cfRule>
    <cfRule type="cellIs" dxfId="83" priority="261" operator="equal">
      <formula>0</formula>
    </cfRule>
    <cfRule type="cellIs" dxfId="82" priority="260" operator="greaterThan">
      <formula>0</formula>
    </cfRule>
    <cfRule type="cellIs" dxfId="81" priority="259" operator="greaterThan">
      <formula>0</formula>
    </cfRule>
  </conditionalFormatting>
  <conditionalFormatting sqref="K288:K292">
    <cfRule type="cellIs" dxfId="80" priority="128" operator="greaterThan">
      <formula>0</formula>
    </cfRule>
    <cfRule type="cellIs" dxfId="79" priority="127" operator="equal">
      <formula>0</formula>
    </cfRule>
    <cfRule type="cellIs" dxfId="78" priority="126" operator="equal">
      <formula>0</formula>
    </cfRule>
    <cfRule type="cellIs" dxfId="77" priority="125" operator="greaterThan">
      <formula>0</formula>
    </cfRule>
    <cfRule type="cellIs" dxfId="76" priority="124" operator="greaterThan">
      <formula>0</formula>
    </cfRule>
  </conditionalFormatting>
  <conditionalFormatting sqref="K365">
    <cfRule type="cellIs" dxfId="75" priority="258" operator="greaterThan">
      <formula>0</formula>
    </cfRule>
    <cfRule type="cellIs" dxfId="74" priority="257" operator="equal">
      <formula>0</formula>
    </cfRule>
    <cfRule type="cellIs" dxfId="73" priority="256" operator="equal">
      <formula>0</formula>
    </cfRule>
    <cfRule type="cellIs" dxfId="72" priority="255" operator="greaterThan">
      <formula>0</formula>
    </cfRule>
    <cfRule type="cellIs" dxfId="71" priority="254" operator="greaterThan">
      <formula>0</formula>
    </cfRule>
  </conditionalFormatting>
  <conditionalFormatting sqref="K377 K379">
    <cfRule type="cellIs" dxfId="70" priority="63" operator="greaterThan">
      <formula>0</formula>
    </cfRule>
    <cfRule type="cellIs" dxfId="69" priority="59" operator="greaterThan">
      <formula>0</formula>
    </cfRule>
    <cfRule type="cellIs" dxfId="68" priority="61" operator="equal">
      <formula>0</formula>
    </cfRule>
    <cfRule type="cellIs" dxfId="67" priority="62" operator="equal">
      <formula>0</formula>
    </cfRule>
    <cfRule type="cellIs" dxfId="66" priority="60" operator="greaterThan">
      <formula>0</formula>
    </cfRule>
  </conditionalFormatting>
  <conditionalFormatting sqref="K383">
    <cfRule type="cellIs" dxfId="65" priority="37" operator="equal">
      <formula>0</formula>
    </cfRule>
    <cfRule type="cellIs" dxfId="64" priority="35" operator="greaterThan">
      <formula>0</formula>
    </cfRule>
    <cfRule type="cellIs" dxfId="63" priority="34" operator="greaterThan">
      <formula>0</formula>
    </cfRule>
    <cfRule type="cellIs" dxfId="62" priority="36" operator="equal">
      <formula>0</formula>
    </cfRule>
    <cfRule type="cellIs" dxfId="61" priority="38" operator="greaterThan">
      <formula>0</formula>
    </cfRule>
  </conditionalFormatting>
  <conditionalFormatting sqref="K393 K395">
    <cfRule type="cellIs" dxfId="60" priority="58" operator="greaterThan">
      <formula>0</formula>
    </cfRule>
    <cfRule type="cellIs" dxfId="59" priority="57" operator="equal">
      <formula>0</formula>
    </cfRule>
    <cfRule type="cellIs" dxfId="58" priority="56" operator="equal">
      <formula>0</formula>
    </cfRule>
    <cfRule type="cellIs" dxfId="57" priority="55" operator="greaterThan">
      <formula>0</formula>
    </cfRule>
    <cfRule type="cellIs" dxfId="56" priority="54" operator="greaterThan">
      <formula>0</formula>
    </cfRule>
  </conditionalFormatting>
  <conditionalFormatting sqref="K397 K399">
    <cfRule type="cellIs" dxfId="55" priority="53" operator="greaterThan">
      <formula>0</formula>
    </cfRule>
    <cfRule type="cellIs" dxfId="54" priority="52" operator="equal">
      <formula>0</formula>
    </cfRule>
    <cfRule type="cellIs" dxfId="53" priority="51" operator="equal">
      <formula>0</formula>
    </cfRule>
    <cfRule type="cellIs" dxfId="52" priority="50" operator="greaterThan">
      <formula>0</formula>
    </cfRule>
    <cfRule type="cellIs" dxfId="51" priority="49" operator="greaterThan">
      <formula>0</formula>
    </cfRule>
  </conditionalFormatting>
  <conditionalFormatting sqref="K401 K403">
    <cfRule type="cellIs" dxfId="50" priority="46" operator="equal">
      <formula>0</formula>
    </cfRule>
    <cfRule type="cellIs" dxfId="49" priority="45" operator="greaterThan">
      <formula>0</formula>
    </cfRule>
    <cfRule type="cellIs" dxfId="48" priority="48" operator="greaterThan">
      <formula>0</formula>
    </cfRule>
    <cfRule type="cellIs" dxfId="47" priority="44" operator="greaterThan">
      <formula>0</formula>
    </cfRule>
    <cfRule type="cellIs" dxfId="46" priority="47" operator="equal">
      <formula>0</formula>
    </cfRule>
  </conditionalFormatting>
  <conditionalFormatting sqref="K406">
    <cfRule type="cellIs" dxfId="45" priority="40" operator="greaterThan">
      <formula>0</formula>
    </cfRule>
    <cfRule type="cellIs" dxfId="44" priority="43" operator="greaterThan">
      <formula>0</formula>
    </cfRule>
    <cfRule type="cellIs" dxfId="43" priority="42" operator="equal">
      <formula>0</formula>
    </cfRule>
    <cfRule type="cellIs" dxfId="42" priority="41" operator="equal">
      <formula>0</formula>
    </cfRule>
    <cfRule type="cellIs" dxfId="41" priority="39" operator="greaterThan">
      <formula>0</formula>
    </cfRule>
  </conditionalFormatting>
  <conditionalFormatting sqref="K422 K424 K426 K436 K438 K440 K450 K452 K454 K464 K466 K468">
    <cfRule type="cellIs" dxfId="40" priority="580" operator="greaterThan">
      <formula>0</formula>
    </cfRule>
    <cfRule type="cellIs" dxfId="39" priority="579" operator="equal">
      <formula>0</formula>
    </cfRule>
    <cfRule type="cellIs" dxfId="38" priority="578" operator="equal">
      <formula>0</formula>
    </cfRule>
    <cfRule type="cellIs" dxfId="37" priority="577" operator="greaterThan">
      <formula>0</formula>
    </cfRule>
    <cfRule type="cellIs" dxfId="36" priority="576" operator="greaterThan">
      <formula>0</formula>
    </cfRule>
  </conditionalFormatting>
  <conditionalFormatting sqref="K483 K485 K487 K489">
    <cfRule type="cellIs" dxfId="35" priority="558" operator="equal">
      <formula>0</formula>
    </cfRule>
    <cfRule type="cellIs" dxfId="34" priority="559" operator="equal">
      <formula>0</formula>
    </cfRule>
    <cfRule type="cellIs" dxfId="33" priority="560" operator="greaterThan">
      <formula>0</formula>
    </cfRule>
    <cfRule type="cellIs" dxfId="32" priority="556" operator="greaterThan">
      <formula>0</formula>
    </cfRule>
    <cfRule type="cellIs" dxfId="31" priority="557" operator="greaterThan">
      <formula>0</formula>
    </cfRule>
  </conditionalFormatting>
  <conditionalFormatting sqref="AC504">
    <cfRule type="containsText" dxfId="30" priority="329" operator="containsText" text="Let op:">
      <formula>NOT(ISERROR(SEARCH("Let op:",AC504)))</formula>
    </cfRule>
  </conditionalFormatting>
  <conditionalFormatting sqref="AC506">
    <cfRule type="cellIs" dxfId="29" priority="1899" operator="equal">
      <formula>"vul cell F17 in"</formula>
    </cfRule>
    <cfRule type="containsText" dxfId="28" priority="1900" operator="containsText" text="Let op:">
      <formula>NOT(ISERROR(SEARCH("Let op:",AC506)))</formula>
    </cfRule>
  </conditionalFormatting>
  <printOptions horizontalCentered="1"/>
  <pageMargins left="0.23622047244094491" right="0.23622047244094491" top="0.74803149606299213" bottom="0.35433070866141736" header="0.31496062992125984" footer="0.19685039370078741"/>
  <pageSetup paperSize="9" scale="70" fitToHeight="4" orientation="portrait" r:id="rId3"/>
  <headerFooter>
    <oddFooter>&amp;L_x000D_&amp;1#&amp;"Calibri"&amp;10&amp;K000000 Intern gebruik&amp;C&amp;P</oddFooter>
  </headerFooter>
  <rowBreaks count="2" manualBreakCount="2">
    <brk id="51" min="2" max="22" man="1"/>
    <brk id="457" min="2" max="22" man="1"/>
  </rowBreaks>
  <ignoredErrors>
    <ignoredError sqref="M258 A84:A85" unlocked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" id="{6060921A-6EB7-40F7-AE6E-B000ABA4630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</xm:f>
              </x14:cfvo>
              <x14:cfIcon iconSet="3Symbols" iconId="0"/>
              <x14:cfIcon iconSet="3Symbols" iconId="2"/>
              <x14:cfIcon iconSet="3Symbols" iconId="0"/>
            </x14:iconSet>
          </x14:cfRule>
          <xm:sqref>X501</xm:sqref>
        </x14:conditionalFormatting>
        <x14:conditionalFormatting xmlns:xm="http://schemas.microsoft.com/office/excel/2006/main">
          <x14:cfRule type="iconSet" priority="23" id="{050ABD25-C78F-44A5-A6F7-08F0FB6E44E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</xm:f>
              </x14:cfvo>
              <x14:cfIcon iconSet="3Symbols" iconId="0"/>
              <x14:cfIcon iconSet="3Symbols" iconId="2"/>
              <x14:cfIcon iconSet="3Symbols" iconId="0"/>
            </x14:iconSet>
          </x14:cfRule>
          <xm:sqref>X511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7CA4129-E8F7-4591-8FCE-9D36E6CDCE67}">
          <x14:formula1>
            <xm:f>Tabellen!$B$3:$B$5</xm:f>
          </x14:formula1>
          <xm:sqref>G17:G18</xm:sqref>
        </x14:dataValidation>
        <x14:dataValidation type="list" allowBlank="1" showInputMessage="1" showErrorMessage="1" xr:uid="{EBDE8C34-CD75-403F-B873-0BEEF0267D98}">
          <x14:formula1>
            <xm:f>Tabellen!$H$2:$H$4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BE28-69DD-4EFE-BDA4-647FEE86CF45}">
  <sheetPr>
    <tabColor rgb="FF88EA9F"/>
    <outlinePr summaryBelow="0"/>
  </sheetPr>
  <dimension ref="A1:AB1143"/>
  <sheetViews>
    <sheetView zoomScale="85" zoomScaleNormal="85" workbookViewId="0">
      <selection activeCell="D8" sqref="D8"/>
    </sheetView>
  </sheetViews>
  <sheetFormatPr baseColWidth="10" defaultColWidth="9" defaultRowHeight="15.75" customHeight="1" outlineLevelRow="2" outlineLevelCol="1"/>
  <cols>
    <col min="1" max="1" width="2.796875" style="841" customWidth="1"/>
    <col min="2" max="2" width="10.796875" style="841" customWidth="1"/>
    <col min="3" max="3" width="3.796875" style="899" customWidth="1"/>
    <col min="4" max="4" width="72.796875" style="841" customWidth="1"/>
    <col min="5" max="5" width="10.796875" style="841" customWidth="1"/>
    <col min="6" max="6" width="5.59765625" style="841" customWidth="1"/>
    <col min="7" max="7" width="7.796875" style="841" customWidth="1" outlineLevel="1"/>
    <col min="8" max="9" width="9.796875" style="841" customWidth="1" outlineLevel="1"/>
    <col min="10" max="12" width="11.796875" style="841" customWidth="1" outlineLevel="1"/>
    <col min="13" max="13" width="13.796875" style="841" customWidth="1" outlineLevel="1"/>
    <col min="14" max="14" width="2.796875" style="841" customWidth="1"/>
    <col min="15" max="15" width="13.796875" style="841" customWidth="1"/>
    <col min="16" max="16" width="10.796875" style="841" customWidth="1"/>
    <col min="17" max="17" width="55.796875" style="841" customWidth="1"/>
    <col min="18" max="18" width="25.3984375" style="841" hidden="1" customWidth="1"/>
    <col min="19" max="23" width="0" style="841" hidden="1" customWidth="1"/>
    <col min="24" max="25" width="9" style="841"/>
    <col min="26" max="26" width="21.796875" style="841" customWidth="1"/>
    <col min="27" max="27" width="35.19921875" style="841" customWidth="1"/>
    <col min="28" max="16384" width="9" style="841"/>
  </cols>
  <sheetData>
    <row r="1" spans="1:26" ht="10.5" customHeight="1" collapsed="1">
      <c r="A1" s="832">
        <v>2</v>
      </c>
      <c r="B1" s="832">
        <v>10</v>
      </c>
      <c r="C1" s="833">
        <v>1.5</v>
      </c>
      <c r="D1" s="832">
        <v>65</v>
      </c>
      <c r="E1" s="834">
        <v>8</v>
      </c>
      <c r="F1" s="835">
        <v>4</v>
      </c>
      <c r="G1" s="835">
        <v>7</v>
      </c>
      <c r="H1" s="836">
        <v>9</v>
      </c>
      <c r="I1" s="837">
        <v>9</v>
      </c>
      <c r="J1" s="836">
        <v>11</v>
      </c>
      <c r="K1" s="836">
        <v>11</v>
      </c>
      <c r="L1" s="836">
        <v>11</v>
      </c>
      <c r="M1" s="837">
        <v>13</v>
      </c>
      <c r="N1" s="832">
        <v>1.5</v>
      </c>
      <c r="O1" s="832">
        <v>13</v>
      </c>
      <c r="P1" s="832">
        <v>10</v>
      </c>
      <c r="Q1" s="838" t="s">
        <v>171</v>
      </c>
      <c r="R1" s="839" t="s">
        <v>172</v>
      </c>
      <c r="S1" s="840"/>
      <c r="T1" s="840"/>
      <c r="U1" s="840"/>
      <c r="V1" s="840"/>
      <c r="W1" s="840"/>
      <c r="X1" s="840"/>
      <c r="Y1" s="840"/>
      <c r="Z1" s="840"/>
    </row>
    <row r="2" spans="1:26" ht="28.25" hidden="1" customHeight="1" outlineLevel="1">
      <c r="A2" s="1050" t="s">
        <v>1528</v>
      </c>
      <c r="B2" s="867"/>
      <c r="C2" s="842"/>
      <c r="D2" s="1051" t="s">
        <v>55</v>
      </c>
      <c r="E2" s="869"/>
      <c r="F2" s="868"/>
      <c r="G2" s="870"/>
      <c r="H2" s="870"/>
      <c r="I2" s="870"/>
      <c r="J2" s="870"/>
      <c r="K2" s="870"/>
      <c r="L2" s="870"/>
      <c r="M2" s="870"/>
      <c r="N2" s="840"/>
      <c r="O2" s="1052" t="s">
        <v>1538</v>
      </c>
      <c r="P2" s="1052"/>
      <c r="Q2" s="1052" t="str">
        <f>IF(Maatregel_29_kosten!$G$9="Aannemer/Onderaannemer","€ 60,00","€ 20,67")</f>
        <v>€ 60,00</v>
      </c>
      <c r="R2" s="1053"/>
      <c r="S2" s="1054"/>
      <c r="T2" s="1054"/>
      <c r="U2" s="1054"/>
      <c r="V2" s="1054"/>
      <c r="W2" s="1054"/>
      <c r="X2" s="1054" t="str">
        <f>Maatregel_29_kosten!G9</f>
        <v>Aannemer/Onderaannemer</v>
      </c>
      <c r="Y2" s="1055"/>
      <c r="Z2" s="1055"/>
    </row>
    <row r="3" spans="1:26" ht="15.75" hidden="1" customHeight="1">
      <c r="A3" s="840"/>
      <c r="B3" s="843"/>
      <c r="C3" s="842"/>
      <c r="D3" s="844"/>
      <c r="E3" s="845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  <c r="Q3" s="872"/>
      <c r="R3" s="840"/>
      <c r="S3" s="840"/>
      <c r="T3" s="840"/>
      <c r="U3" s="840"/>
      <c r="V3" s="840"/>
      <c r="W3" s="840"/>
      <c r="X3" s="840"/>
      <c r="Y3" s="840"/>
      <c r="Z3" s="840"/>
    </row>
    <row r="4" spans="1:26" s="899" customFormat="1" ht="15.75" customHeight="1">
      <c r="A4" s="842"/>
      <c r="B4" s="1022" t="s">
        <v>173</v>
      </c>
      <c r="C4" s="842"/>
      <c r="D4" s="1023" t="s">
        <v>174</v>
      </c>
      <c r="E4" s="1024" t="s">
        <v>175</v>
      </c>
      <c r="F4" s="1025" t="s">
        <v>176</v>
      </c>
      <c r="G4" s="1026" t="s">
        <v>177</v>
      </c>
      <c r="H4" s="1027" t="s">
        <v>178</v>
      </c>
      <c r="I4" s="1026" t="s">
        <v>75</v>
      </c>
      <c r="J4" s="1028" t="s">
        <v>179</v>
      </c>
      <c r="K4" s="1026" t="s">
        <v>180</v>
      </c>
      <c r="L4" s="1026" t="s">
        <v>181</v>
      </c>
      <c r="M4" s="1028" t="s">
        <v>129</v>
      </c>
      <c r="N4" s="842"/>
      <c r="O4" s="1029" t="s">
        <v>182</v>
      </c>
      <c r="P4" s="1029" t="str">
        <f>B4</f>
        <v>Code</v>
      </c>
      <c r="Q4" s="1029" t="s">
        <v>183</v>
      </c>
      <c r="R4" s="1030" t="s">
        <v>184</v>
      </c>
      <c r="S4" s="842"/>
      <c r="T4" s="842"/>
      <c r="U4" s="842"/>
      <c r="V4" s="842"/>
      <c r="W4" s="842"/>
      <c r="X4" s="842"/>
      <c r="Y4" s="1031"/>
      <c r="Z4" s="1031"/>
    </row>
    <row r="5" spans="1:26" s="899" customFormat="1" ht="15.75" hidden="1" customHeight="1">
      <c r="A5" s="842"/>
      <c r="B5" s="1032"/>
      <c r="C5" s="842"/>
      <c r="D5" s="1033"/>
      <c r="E5" s="1034"/>
      <c r="F5" s="1035"/>
      <c r="G5" s="1036"/>
      <c r="H5" s="1036"/>
      <c r="I5" s="1036"/>
      <c r="J5" s="1036"/>
      <c r="K5" s="1036"/>
      <c r="L5" s="1036"/>
      <c r="M5" s="1037"/>
      <c r="N5" s="842"/>
      <c r="O5" s="1038"/>
      <c r="P5" s="1039"/>
      <c r="Q5" s="1039"/>
      <c r="R5" s="842"/>
      <c r="S5" s="842"/>
      <c r="T5" s="842"/>
      <c r="U5" s="842"/>
      <c r="V5" s="842"/>
      <c r="W5" s="842"/>
      <c r="X5" s="842"/>
      <c r="Y5" s="1031"/>
      <c r="Z5" s="1031"/>
    </row>
    <row r="6" spans="1:26" s="899" customFormat="1" ht="15.75" hidden="1" customHeight="1" collapsed="1">
      <c r="A6" s="1031"/>
      <c r="B6" s="1040"/>
      <c r="C6" s="842"/>
      <c r="D6" s="1041"/>
      <c r="E6" s="1042"/>
      <c r="F6" s="1043"/>
      <c r="G6" s="1044"/>
      <c r="H6" s="1045"/>
      <c r="I6" s="1044"/>
      <c r="J6" s="1046"/>
      <c r="K6" s="1044"/>
      <c r="L6" s="1044"/>
      <c r="M6" s="1046"/>
      <c r="N6" s="842"/>
      <c r="O6" s="1047"/>
      <c r="P6" s="1047"/>
      <c r="Q6" s="1047"/>
      <c r="R6" s="1030"/>
      <c r="S6" s="842"/>
      <c r="T6" s="842"/>
      <c r="U6" s="842"/>
      <c r="V6" s="842"/>
      <c r="W6" s="842"/>
      <c r="X6" s="842"/>
      <c r="Y6" s="842"/>
      <c r="Z6" s="842"/>
    </row>
    <row r="7" spans="1:26" ht="10.25" hidden="1" customHeight="1" outlineLevel="1">
      <c r="A7" s="840"/>
      <c r="B7" s="867"/>
      <c r="C7" s="842"/>
      <c r="D7" s="868"/>
      <c r="E7" s="869"/>
      <c r="F7" s="868"/>
      <c r="G7" s="870"/>
      <c r="H7" s="870"/>
      <c r="I7" s="870"/>
      <c r="J7" s="870"/>
      <c r="K7" s="870"/>
      <c r="L7" s="870"/>
      <c r="M7" s="870"/>
      <c r="N7" s="840"/>
      <c r="O7" s="871"/>
      <c r="P7" s="871"/>
      <c r="Q7" s="871"/>
      <c r="R7" s="866"/>
      <c r="S7" s="872"/>
      <c r="T7" s="840"/>
      <c r="U7" s="840"/>
      <c r="V7" s="840"/>
      <c r="W7" s="840"/>
      <c r="X7" s="840"/>
      <c r="Y7" s="846"/>
      <c r="Z7" s="846"/>
    </row>
    <row r="8" spans="1:26" s="1048" customFormat="1" ht="27" customHeight="1">
      <c r="B8" s="1049" t="s">
        <v>185</v>
      </c>
      <c r="C8" s="1049"/>
      <c r="D8" s="1049" t="s">
        <v>186</v>
      </c>
      <c r="E8" s="1049"/>
      <c r="F8" s="1049"/>
      <c r="G8" s="1049"/>
      <c r="H8" s="1049"/>
      <c r="I8" s="1049"/>
      <c r="J8" s="1049"/>
      <c r="K8" s="1049"/>
      <c r="L8" s="1049"/>
      <c r="M8" s="1049"/>
      <c r="N8" s="1049"/>
      <c r="O8" s="1049"/>
      <c r="P8" s="1049"/>
    </row>
    <row r="9" spans="1:26" ht="10.25" customHeight="1" outlineLevel="1">
      <c r="A9" s="840"/>
      <c r="B9" s="867"/>
      <c r="C9" s="842"/>
      <c r="D9" s="868"/>
      <c r="E9" s="869"/>
      <c r="F9" s="868"/>
      <c r="G9" s="870"/>
      <c r="H9" s="870"/>
      <c r="I9" s="870"/>
      <c r="J9" s="870"/>
      <c r="K9" s="870"/>
      <c r="L9" s="870"/>
      <c r="M9" s="870"/>
      <c r="N9" s="840"/>
      <c r="O9" s="871"/>
      <c r="P9" s="871"/>
      <c r="Q9" s="871"/>
      <c r="R9" s="866"/>
      <c r="S9" s="872"/>
      <c r="T9" s="840"/>
      <c r="U9" s="840"/>
      <c r="V9" s="840"/>
      <c r="W9" s="840"/>
      <c r="X9" s="840"/>
      <c r="Y9" s="846"/>
      <c r="Z9" s="846"/>
    </row>
    <row r="10" spans="1:26" ht="15.75" customHeight="1" outlineLevel="1">
      <c r="B10" s="849" t="s">
        <v>1607</v>
      </c>
      <c r="C10" s="842"/>
      <c r="D10" s="850" t="s">
        <v>1583</v>
      </c>
      <c r="E10" s="884">
        <v>1</v>
      </c>
      <c r="F10" s="850" t="s">
        <v>79</v>
      </c>
      <c r="G10" s="851"/>
      <c r="H10" s="851">
        <f>SUM(H11:H13)</f>
        <v>0</v>
      </c>
      <c r="I10" s="851"/>
      <c r="J10" s="851">
        <f>SUM(J11:J13)</f>
        <v>0</v>
      </c>
      <c r="K10" s="851"/>
      <c r="L10" s="851">
        <f>SUM(L11:L13)</f>
        <v>17.5</v>
      </c>
      <c r="M10" s="851">
        <f>SUM(M11:M13)</f>
        <v>17.5</v>
      </c>
      <c r="N10" s="840"/>
      <c r="O10" s="852">
        <f>SUM(M11:M13)</f>
        <v>17.5</v>
      </c>
      <c r="P10" s="885" t="str">
        <f>B10</f>
        <v>V1-1-A1</v>
      </c>
    </row>
    <row r="11" spans="1:26" ht="15.75" customHeight="1" outlineLevel="2">
      <c r="B11" s="886"/>
      <c r="C11" s="842"/>
      <c r="D11" s="886" t="s">
        <v>187</v>
      </c>
      <c r="E11" s="887"/>
      <c r="F11" s="865"/>
      <c r="G11" s="888"/>
      <c r="H11" s="888"/>
      <c r="I11" s="888"/>
      <c r="J11" s="888"/>
      <c r="K11" s="888"/>
      <c r="L11" s="888"/>
      <c r="M11" s="888"/>
      <c r="N11" s="840"/>
      <c r="O11" s="889"/>
      <c r="P11" s="889"/>
    </row>
    <row r="12" spans="1:26" s="863" customFormat="1" ht="15.75" customHeight="1" outlineLevel="2">
      <c r="B12" s="865" t="str">
        <f>B10</f>
        <v>V1-1-A1</v>
      </c>
      <c r="C12" s="856"/>
      <c r="D12" s="865" t="str">
        <f>D10</f>
        <v>Spouwmuurisolatie vlokken (minerale wol) 60 mm &lt; 70 m²</v>
      </c>
      <c r="E12" s="887">
        <v>1</v>
      </c>
      <c r="F12" s="865" t="s">
        <v>79</v>
      </c>
      <c r="G12" s="888">
        <v>0</v>
      </c>
      <c r="H12" s="888">
        <f>E12*G12</f>
        <v>0</v>
      </c>
      <c r="I12" s="888">
        <v>0</v>
      </c>
      <c r="J12" s="888">
        <f>E12*I12</f>
        <v>0</v>
      </c>
      <c r="K12" s="888">
        <v>17.5</v>
      </c>
      <c r="L12" s="888">
        <f>E12*K12</f>
        <v>17.5</v>
      </c>
      <c r="M12" s="865">
        <f>J12+H12*Onderbouwing_M29!$Q$2+L12</f>
        <v>17.5</v>
      </c>
      <c r="N12" s="854"/>
      <c r="O12" s="891"/>
      <c r="P12" s="891"/>
    </row>
    <row r="13" spans="1:26" ht="15.75" customHeight="1" outlineLevel="2">
      <c r="B13" s="886"/>
      <c r="C13" s="842"/>
      <c r="D13" s="865"/>
      <c r="E13" s="887"/>
      <c r="F13" s="865"/>
      <c r="G13" s="888">
        <v>0</v>
      </c>
      <c r="H13" s="888">
        <f>E13*G13</f>
        <v>0</v>
      </c>
      <c r="I13" s="888">
        <v>0</v>
      </c>
      <c r="J13" s="888">
        <f>E13*I13</f>
        <v>0</v>
      </c>
      <c r="K13" s="888"/>
      <c r="L13" s="888">
        <f>E13*K13</f>
        <v>0</v>
      </c>
      <c r="M13" s="888">
        <f>J13+H13*Onderbouwing_M29!$Q$2+L13</f>
        <v>0</v>
      </c>
      <c r="N13" s="840"/>
      <c r="O13" s="889"/>
      <c r="P13" s="889"/>
    </row>
    <row r="14" spans="1:26" ht="10.25" customHeight="1" outlineLevel="1" collapsed="1">
      <c r="B14" s="892"/>
      <c r="C14" s="842"/>
      <c r="D14" s="893"/>
      <c r="E14" s="894"/>
      <c r="F14" s="893"/>
      <c r="G14" s="895"/>
      <c r="H14" s="895"/>
      <c r="I14" s="895"/>
      <c r="J14" s="895"/>
      <c r="K14" s="895"/>
      <c r="L14" s="895"/>
      <c r="M14" s="895"/>
      <c r="N14" s="840"/>
      <c r="O14" s="896"/>
      <c r="P14" s="897"/>
    </row>
    <row r="15" spans="1:26" ht="15.75" customHeight="1" outlineLevel="1">
      <c r="B15" s="849" t="s">
        <v>1608</v>
      </c>
      <c r="C15" s="842"/>
      <c r="D15" s="850" t="s">
        <v>1584</v>
      </c>
      <c r="E15" s="884">
        <v>1</v>
      </c>
      <c r="F15" s="850" t="s">
        <v>79</v>
      </c>
      <c r="G15" s="851"/>
      <c r="H15" s="851">
        <f>SUM(H16:H18)</f>
        <v>0</v>
      </c>
      <c r="I15" s="851"/>
      <c r="J15" s="851">
        <f>SUM(J16:J18)</f>
        <v>0</v>
      </c>
      <c r="K15" s="851"/>
      <c r="L15" s="851">
        <f>SUM(L16:L18)</f>
        <v>16</v>
      </c>
      <c r="M15" s="851">
        <f>SUM(M16:M18)</f>
        <v>16</v>
      </c>
      <c r="N15" s="840"/>
      <c r="O15" s="852">
        <f>SUM(M16:M18)</f>
        <v>16</v>
      </c>
      <c r="P15" s="885" t="str">
        <f>B15</f>
        <v>V1-1-A2</v>
      </c>
    </row>
    <row r="16" spans="1:26" ht="15.75" customHeight="1" outlineLevel="2">
      <c r="B16" s="886"/>
      <c r="C16" s="842"/>
      <c r="D16" s="886" t="s">
        <v>187</v>
      </c>
      <c r="E16" s="887"/>
      <c r="F16" s="865"/>
      <c r="G16" s="888"/>
      <c r="H16" s="888"/>
      <c r="I16" s="888"/>
      <c r="J16" s="888"/>
      <c r="K16" s="888"/>
      <c r="L16" s="888"/>
      <c r="M16" s="888"/>
      <c r="N16" s="840"/>
      <c r="O16" s="889"/>
      <c r="P16" s="889"/>
    </row>
    <row r="17" spans="2:16" s="863" customFormat="1" ht="15.75" customHeight="1" outlineLevel="2">
      <c r="B17" s="865" t="str">
        <f>B15</f>
        <v>V1-1-A2</v>
      </c>
      <c r="C17" s="856"/>
      <c r="D17" s="865" t="str">
        <f>D15</f>
        <v>Spouwmuurisolatie vlokken (minerale wol) 60 mm 70-130 m²</v>
      </c>
      <c r="E17" s="887">
        <v>1</v>
      </c>
      <c r="F17" s="865" t="s">
        <v>79</v>
      </c>
      <c r="G17" s="888">
        <v>0</v>
      </c>
      <c r="H17" s="888">
        <f>E17*G17</f>
        <v>0</v>
      </c>
      <c r="I17" s="888">
        <v>0</v>
      </c>
      <c r="J17" s="888">
        <f>E17*I17</f>
        <v>0</v>
      </c>
      <c r="K17" s="888">
        <v>16</v>
      </c>
      <c r="L17" s="888">
        <f>E17*K17</f>
        <v>16</v>
      </c>
      <c r="M17" s="888">
        <f>J17+H17*Onderbouwing_M29!$Q$2+L17</f>
        <v>16</v>
      </c>
      <c r="N17" s="854"/>
      <c r="O17" s="891"/>
      <c r="P17" s="891"/>
    </row>
    <row r="18" spans="2:16" ht="15.75" customHeight="1" outlineLevel="2">
      <c r="B18" s="886"/>
      <c r="C18" s="842"/>
      <c r="D18" s="865"/>
      <c r="E18" s="887"/>
      <c r="F18" s="865"/>
      <c r="G18" s="898"/>
      <c r="H18" s="888">
        <f>E18*G18</f>
        <v>0</v>
      </c>
      <c r="I18" s="888">
        <v>0</v>
      </c>
      <c r="J18" s="888">
        <f>E18*I18</f>
        <v>0</v>
      </c>
      <c r="K18" s="888"/>
      <c r="L18" s="888">
        <f>E18*K18</f>
        <v>0</v>
      </c>
      <c r="M18" s="888">
        <f>J18+H18*Onderbouwing_M29!$Q$2+L18</f>
        <v>0</v>
      </c>
      <c r="N18" s="840"/>
      <c r="O18" s="889"/>
      <c r="P18" s="889"/>
    </row>
    <row r="19" spans="2:16" ht="10.25" customHeight="1" outlineLevel="1">
      <c r="B19" s="892"/>
      <c r="C19" s="842"/>
      <c r="D19" s="893"/>
      <c r="E19" s="894"/>
      <c r="F19" s="893"/>
      <c r="G19" s="895"/>
      <c r="H19" s="895"/>
      <c r="I19" s="895"/>
      <c r="J19" s="895"/>
      <c r="K19" s="895"/>
      <c r="L19" s="895"/>
      <c r="M19" s="895"/>
      <c r="N19" s="840"/>
      <c r="O19" s="896"/>
      <c r="P19" s="897"/>
    </row>
    <row r="20" spans="2:16" ht="15.75" customHeight="1" outlineLevel="1">
      <c r="B20" s="849" t="s">
        <v>1609</v>
      </c>
      <c r="C20" s="842"/>
      <c r="D20" s="850" t="s">
        <v>1585</v>
      </c>
      <c r="E20" s="884">
        <v>1</v>
      </c>
      <c r="F20" s="850" t="s">
        <v>79</v>
      </c>
      <c r="G20" s="851"/>
      <c r="H20" s="851">
        <f>SUM(H21:H23)</f>
        <v>0</v>
      </c>
      <c r="I20" s="851"/>
      <c r="J20" s="851">
        <f>SUM(J21:J23)</f>
        <v>0</v>
      </c>
      <c r="K20" s="851"/>
      <c r="L20" s="851">
        <f>SUM(L21:L23)</f>
        <v>14.5</v>
      </c>
      <c r="M20" s="851">
        <f>SUM(M21:M23)</f>
        <v>14.5</v>
      </c>
      <c r="N20" s="840"/>
      <c r="O20" s="852">
        <f>SUM(M21:M23)</f>
        <v>14.5</v>
      </c>
      <c r="P20" s="885" t="str">
        <f>B20</f>
        <v>V1-1-A3</v>
      </c>
    </row>
    <row r="21" spans="2:16" ht="15.75" customHeight="1" outlineLevel="2">
      <c r="B21" s="886"/>
      <c r="C21" s="842"/>
      <c r="D21" s="886" t="s">
        <v>187</v>
      </c>
      <c r="E21" s="887"/>
      <c r="F21" s="865"/>
      <c r="G21" s="888"/>
      <c r="H21" s="888"/>
      <c r="I21" s="888"/>
      <c r="J21" s="888"/>
      <c r="K21" s="888"/>
      <c r="L21" s="888"/>
      <c r="M21" s="888"/>
      <c r="N21" s="840"/>
      <c r="O21" s="889"/>
      <c r="P21" s="889"/>
    </row>
    <row r="22" spans="2:16" s="863" customFormat="1" ht="15.75" customHeight="1" outlineLevel="2">
      <c r="B22" s="865" t="str">
        <f>B20</f>
        <v>V1-1-A3</v>
      </c>
      <c r="C22" s="856"/>
      <c r="D22" s="865" t="str">
        <f>D20</f>
        <v>Spouwmuurisolatie vlokken (minerale wol) 60 mm &gt; 130 m²</v>
      </c>
      <c r="E22" s="887">
        <v>1</v>
      </c>
      <c r="F22" s="865" t="s">
        <v>79</v>
      </c>
      <c r="G22" s="888">
        <v>0</v>
      </c>
      <c r="H22" s="888">
        <f>E22*G22</f>
        <v>0</v>
      </c>
      <c r="I22" s="888">
        <v>0</v>
      </c>
      <c r="J22" s="888">
        <f>E22*I22</f>
        <v>0</v>
      </c>
      <c r="K22" s="888">
        <v>14.5</v>
      </c>
      <c r="L22" s="888">
        <f>E22*K22</f>
        <v>14.5</v>
      </c>
      <c r="M22" s="888">
        <f>J22+H22*Onderbouwing_M29!$Q$2+L22</f>
        <v>14.5</v>
      </c>
      <c r="N22" s="854"/>
      <c r="O22" s="891"/>
      <c r="P22" s="891"/>
    </row>
    <row r="23" spans="2:16" ht="15.75" customHeight="1" outlineLevel="2">
      <c r="B23" s="886"/>
      <c r="C23" s="842"/>
      <c r="D23" s="865"/>
      <c r="E23" s="887"/>
      <c r="F23" s="865"/>
      <c r="G23" s="888">
        <v>0</v>
      </c>
      <c r="H23" s="888">
        <f>E23*G23</f>
        <v>0</v>
      </c>
      <c r="I23" s="888">
        <v>0</v>
      </c>
      <c r="J23" s="888">
        <f>E23*I23</f>
        <v>0</v>
      </c>
      <c r="K23" s="888"/>
      <c r="L23" s="888">
        <f>E23*K23</f>
        <v>0</v>
      </c>
      <c r="M23" s="888">
        <f>J23+H23*Onderbouwing_M29!$Q$2+L23</f>
        <v>0</v>
      </c>
      <c r="N23" s="840"/>
      <c r="O23" s="889"/>
      <c r="P23" s="889"/>
    </row>
    <row r="24" spans="2:16" ht="10.25" customHeight="1" outlineLevel="1">
      <c r="B24" s="892"/>
      <c r="C24" s="842"/>
      <c r="D24" s="893"/>
      <c r="E24" s="894"/>
      <c r="F24" s="893"/>
      <c r="G24" s="895"/>
      <c r="H24" s="895"/>
      <c r="I24" s="895"/>
      <c r="J24" s="895"/>
      <c r="K24" s="895"/>
      <c r="L24" s="895"/>
      <c r="M24" s="895"/>
      <c r="N24" s="840"/>
      <c r="O24" s="896"/>
      <c r="P24" s="897"/>
    </row>
    <row r="25" spans="2:16" ht="15.75" customHeight="1" outlineLevel="1">
      <c r="B25" s="849" t="s">
        <v>1610</v>
      </c>
      <c r="C25" s="842"/>
      <c r="D25" s="850" t="s">
        <v>1592</v>
      </c>
      <c r="E25" s="884">
        <v>1</v>
      </c>
      <c r="F25" s="850" t="s">
        <v>79</v>
      </c>
      <c r="G25" s="851"/>
      <c r="H25" s="851">
        <f>SUM(H26:H28)</f>
        <v>0</v>
      </c>
      <c r="I25" s="851"/>
      <c r="J25" s="851">
        <f>SUM(J26:J28)</f>
        <v>0</v>
      </c>
      <c r="K25" s="851"/>
      <c r="L25" s="851">
        <f>SUM(L26:L28)</f>
        <v>0.1</v>
      </c>
      <c r="M25" s="851">
        <f>SUM(M26:M28)</f>
        <v>0.1</v>
      </c>
      <c r="N25" s="840"/>
      <c r="O25" s="852">
        <f>SUM(M26:M28)</f>
        <v>0.1</v>
      </c>
      <c r="P25" s="885" t="str">
        <f>B25</f>
        <v>V1-1-A4</v>
      </c>
    </row>
    <row r="26" spans="2:16" ht="15.75" customHeight="1" outlineLevel="2">
      <c r="B26" s="886"/>
      <c r="C26" s="842"/>
      <c r="D26" s="886" t="s">
        <v>1595</v>
      </c>
      <c r="E26" s="887"/>
      <c r="F26" s="865"/>
      <c r="G26" s="888"/>
      <c r="H26" s="888"/>
      <c r="I26" s="888"/>
      <c r="J26" s="888"/>
      <c r="K26" s="888"/>
      <c r="L26" s="888"/>
      <c r="M26" s="888"/>
      <c r="N26" s="840"/>
      <c r="O26" s="889"/>
      <c r="P26" s="889"/>
    </row>
    <row r="27" spans="2:16" s="863" customFormat="1" ht="15.75" customHeight="1" outlineLevel="2">
      <c r="B27" s="865" t="str">
        <f>B25</f>
        <v>V1-1-A4</v>
      </c>
      <c r="C27" s="856"/>
      <c r="D27" s="865" t="str">
        <f>D25</f>
        <v>╚ Vlokken meer-/minderprijs per mm bredere/smallere spouw dan 60 mm.</v>
      </c>
      <c r="E27" s="887">
        <v>1</v>
      </c>
      <c r="F27" s="865" t="s">
        <v>79</v>
      </c>
      <c r="G27" s="888">
        <v>0</v>
      </c>
      <c r="H27" s="888">
        <f>E27*G27</f>
        <v>0</v>
      </c>
      <c r="I27" s="888">
        <v>0</v>
      </c>
      <c r="J27" s="888">
        <f>E27*I27</f>
        <v>0</v>
      </c>
      <c r="K27" s="888">
        <v>0.1</v>
      </c>
      <c r="L27" s="888">
        <f>E27*K27</f>
        <v>0.1</v>
      </c>
      <c r="M27" s="888">
        <f>J27+H27*Onderbouwing_M29!$Q$2+L27</f>
        <v>0.1</v>
      </c>
      <c r="N27" s="854"/>
      <c r="O27" s="891"/>
      <c r="P27" s="891"/>
    </row>
    <row r="28" spans="2:16" ht="15.75" customHeight="1" outlineLevel="2">
      <c r="B28" s="886"/>
      <c r="C28" s="842"/>
      <c r="D28" s="865"/>
      <c r="E28" s="887"/>
      <c r="F28" s="865"/>
      <c r="G28" s="888">
        <v>0</v>
      </c>
      <c r="H28" s="888">
        <f>E28*G28</f>
        <v>0</v>
      </c>
      <c r="I28" s="888">
        <v>0</v>
      </c>
      <c r="J28" s="888">
        <f>E28*I28</f>
        <v>0</v>
      </c>
      <c r="K28" s="888"/>
      <c r="L28" s="888">
        <f>E28*K28</f>
        <v>0</v>
      </c>
      <c r="M28" s="888">
        <f>J28+H28*Onderbouwing_M29!$Q$2+L28</f>
        <v>0</v>
      </c>
      <c r="N28" s="840"/>
      <c r="O28" s="889"/>
      <c r="P28" s="889"/>
    </row>
    <row r="29" spans="2:16" ht="10.25" customHeight="1" outlineLevel="1">
      <c r="B29" s="892"/>
      <c r="C29" s="842"/>
      <c r="D29" s="893"/>
      <c r="E29" s="894"/>
      <c r="F29" s="893"/>
      <c r="G29" s="895"/>
      <c r="H29" s="895"/>
      <c r="I29" s="895"/>
      <c r="J29" s="895"/>
      <c r="K29" s="895"/>
      <c r="L29" s="895"/>
      <c r="M29" s="895"/>
      <c r="N29" s="840"/>
      <c r="O29" s="896"/>
      <c r="P29" s="897"/>
    </row>
    <row r="30" spans="2:16" ht="15.75" customHeight="1" outlineLevel="1">
      <c r="B30" s="849" t="s">
        <v>1611</v>
      </c>
      <c r="C30" s="842"/>
      <c r="D30" s="850" t="s">
        <v>1586</v>
      </c>
      <c r="E30" s="884">
        <v>1</v>
      </c>
      <c r="F30" s="850" t="s">
        <v>79</v>
      </c>
      <c r="G30" s="851"/>
      <c r="H30" s="851">
        <f>SUM(H31:H33)</f>
        <v>0</v>
      </c>
      <c r="I30" s="851"/>
      <c r="J30" s="851">
        <f>SUM(J31:J33)</f>
        <v>0</v>
      </c>
      <c r="K30" s="851"/>
      <c r="L30" s="851">
        <f>SUM(L31:L33)</f>
        <v>17.5</v>
      </c>
      <c r="M30" s="851">
        <f>SUM(M31:M33)</f>
        <v>17.5</v>
      </c>
      <c r="N30" s="840"/>
      <c r="O30" s="852">
        <f>SUM(M31:M33)</f>
        <v>17.5</v>
      </c>
      <c r="P30" s="885" t="str">
        <f>B30</f>
        <v>V1-1-B1</v>
      </c>
    </row>
    <row r="31" spans="2:16" ht="15.75" customHeight="1" outlineLevel="2">
      <c r="B31" s="886"/>
      <c r="C31" s="842"/>
      <c r="D31" s="886" t="s">
        <v>188</v>
      </c>
      <c r="E31" s="887"/>
      <c r="F31" s="865"/>
      <c r="G31" s="888"/>
      <c r="H31" s="888"/>
      <c r="I31" s="888"/>
      <c r="J31" s="888"/>
      <c r="K31" s="888"/>
      <c r="L31" s="888"/>
      <c r="M31" s="888"/>
      <c r="N31" s="840"/>
      <c r="O31" s="889"/>
      <c r="P31" s="889"/>
    </row>
    <row r="32" spans="2:16" s="863" customFormat="1" ht="15.75" customHeight="1" outlineLevel="2">
      <c r="B32" s="865" t="str">
        <f>B30</f>
        <v>V1-1-B1</v>
      </c>
      <c r="C32" s="856"/>
      <c r="D32" s="865" t="str">
        <f>D30</f>
        <v>Spouwmuurisolatie EPS parels / korrels 60 mm &lt; 70 m²</v>
      </c>
      <c r="E32" s="887">
        <v>1</v>
      </c>
      <c r="F32" s="865" t="s">
        <v>79</v>
      </c>
      <c r="G32" s="888">
        <v>0</v>
      </c>
      <c r="H32" s="888">
        <f>E32*G32</f>
        <v>0</v>
      </c>
      <c r="I32" s="888">
        <v>0</v>
      </c>
      <c r="J32" s="888">
        <f>E32*I32</f>
        <v>0</v>
      </c>
      <c r="K32" s="888">
        <v>17.5</v>
      </c>
      <c r="L32" s="888">
        <f>E32*K32</f>
        <v>17.5</v>
      </c>
      <c r="M32" s="888">
        <f>J32+H32*Onderbouwing_M29!$Q$2+L32</f>
        <v>17.5</v>
      </c>
      <c r="N32" s="854"/>
      <c r="O32" s="891"/>
      <c r="P32" s="891"/>
    </row>
    <row r="33" spans="2:16" ht="15.75" customHeight="1" outlineLevel="2">
      <c r="B33" s="886"/>
      <c r="C33" s="842"/>
      <c r="D33" s="865"/>
      <c r="E33" s="887"/>
      <c r="F33" s="865"/>
      <c r="G33" s="888">
        <v>0</v>
      </c>
      <c r="H33" s="888">
        <f>E33*G33</f>
        <v>0</v>
      </c>
      <c r="I33" s="888">
        <v>0</v>
      </c>
      <c r="J33" s="888">
        <f>E33*I33</f>
        <v>0</v>
      </c>
      <c r="K33" s="888"/>
      <c r="L33" s="888">
        <f>E33*K33</f>
        <v>0</v>
      </c>
      <c r="M33" s="888">
        <f>J33+H33*Onderbouwing_M29!$Q$2+L33</f>
        <v>0</v>
      </c>
      <c r="N33" s="840"/>
      <c r="O33" s="889"/>
      <c r="P33" s="889"/>
    </row>
    <row r="34" spans="2:16" ht="10.25" customHeight="1" outlineLevel="1" collapsed="1">
      <c r="B34" s="892"/>
      <c r="C34" s="842"/>
      <c r="D34" s="893"/>
      <c r="E34" s="894"/>
      <c r="F34" s="893"/>
      <c r="G34" s="895"/>
      <c r="H34" s="895"/>
      <c r="I34" s="895"/>
      <c r="J34" s="895"/>
      <c r="K34" s="895"/>
      <c r="L34" s="895"/>
      <c r="M34" s="895"/>
      <c r="N34" s="840"/>
      <c r="O34" s="896"/>
      <c r="P34" s="897"/>
    </row>
    <row r="35" spans="2:16" ht="15.75" customHeight="1" outlineLevel="1">
      <c r="B35" s="849" t="s">
        <v>1612</v>
      </c>
      <c r="C35" s="842"/>
      <c r="D35" s="850" t="s">
        <v>1588</v>
      </c>
      <c r="E35" s="884">
        <v>1</v>
      </c>
      <c r="F35" s="850" t="s">
        <v>79</v>
      </c>
      <c r="G35" s="851"/>
      <c r="H35" s="851">
        <f>SUM(H36:H38)</f>
        <v>0</v>
      </c>
      <c r="I35" s="851"/>
      <c r="J35" s="851">
        <f>SUM(J36:J38)</f>
        <v>0</v>
      </c>
      <c r="K35" s="851"/>
      <c r="L35" s="851">
        <f>SUM(L36:L38)</f>
        <v>16</v>
      </c>
      <c r="M35" s="851">
        <f>SUM(M36:M38)</f>
        <v>16</v>
      </c>
      <c r="N35" s="840"/>
      <c r="O35" s="852">
        <f>SUM(M36:M38)</f>
        <v>16</v>
      </c>
      <c r="P35" s="885" t="str">
        <f>B35</f>
        <v>V1-1-B2</v>
      </c>
    </row>
    <row r="36" spans="2:16" ht="15.75" customHeight="1" outlineLevel="2">
      <c r="B36" s="886"/>
      <c r="C36" s="842"/>
      <c r="D36" s="886" t="s">
        <v>188</v>
      </c>
      <c r="E36" s="887"/>
      <c r="F36" s="865"/>
      <c r="G36" s="888"/>
      <c r="H36" s="888"/>
      <c r="I36" s="888"/>
      <c r="J36" s="888"/>
      <c r="K36" s="888"/>
      <c r="L36" s="888"/>
      <c r="M36" s="888"/>
      <c r="N36" s="840"/>
      <c r="O36" s="889"/>
      <c r="P36" s="889"/>
    </row>
    <row r="37" spans="2:16" s="863" customFormat="1" ht="15.75" customHeight="1" outlineLevel="2">
      <c r="B37" s="865" t="str">
        <f>B35</f>
        <v>V1-1-B2</v>
      </c>
      <c r="C37" s="856"/>
      <c r="D37" s="865" t="str">
        <f>D35</f>
        <v>Spouwmuurisolatie EPS parels / korrels 60 mm 70-130 m²</v>
      </c>
      <c r="E37" s="887">
        <v>1</v>
      </c>
      <c r="F37" s="865" t="s">
        <v>79</v>
      </c>
      <c r="G37" s="888">
        <v>0</v>
      </c>
      <c r="H37" s="888">
        <f>E37*G37</f>
        <v>0</v>
      </c>
      <c r="I37" s="888">
        <v>0</v>
      </c>
      <c r="J37" s="888">
        <f>E37*I37</f>
        <v>0</v>
      </c>
      <c r="K37" s="888">
        <v>16</v>
      </c>
      <c r="L37" s="888">
        <f>E37*K37</f>
        <v>16</v>
      </c>
      <c r="M37" s="888">
        <f>J37+H37*Onderbouwing_M29!$Q$2+L37</f>
        <v>16</v>
      </c>
      <c r="N37" s="854"/>
      <c r="O37" s="891"/>
      <c r="P37" s="891"/>
    </row>
    <row r="38" spans="2:16" ht="15.75" customHeight="1" outlineLevel="2">
      <c r="B38" s="886"/>
      <c r="C38" s="842"/>
      <c r="D38" s="865"/>
      <c r="E38" s="887"/>
      <c r="F38" s="865"/>
      <c r="G38" s="888">
        <v>0</v>
      </c>
      <c r="H38" s="888">
        <f>E38*G38</f>
        <v>0</v>
      </c>
      <c r="I38" s="888">
        <v>0</v>
      </c>
      <c r="J38" s="888">
        <f>E38*I38</f>
        <v>0</v>
      </c>
      <c r="K38" s="888"/>
      <c r="L38" s="888">
        <f>E38*K38</f>
        <v>0</v>
      </c>
      <c r="M38" s="888">
        <f>J38+H38*Onderbouwing_M29!$Q$2+L38</f>
        <v>0</v>
      </c>
      <c r="N38" s="840"/>
      <c r="O38" s="889"/>
      <c r="P38" s="889"/>
    </row>
    <row r="39" spans="2:16" ht="10.25" customHeight="1" outlineLevel="1" collapsed="1">
      <c r="B39" s="892"/>
      <c r="C39" s="842"/>
      <c r="D39" s="893"/>
      <c r="E39" s="894"/>
      <c r="F39" s="893"/>
      <c r="G39" s="895"/>
      <c r="H39" s="895"/>
      <c r="I39" s="895"/>
      <c r="J39" s="895"/>
      <c r="K39" s="895"/>
      <c r="L39" s="895"/>
      <c r="M39" s="895"/>
      <c r="N39" s="840"/>
      <c r="O39" s="896"/>
      <c r="P39" s="897"/>
    </row>
    <row r="40" spans="2:16" ht="15.75" customHeight="1" outlineLevel="1">
      <c r="B40" s="849" t="s">
        <v>1613</v>
      </c>
      <c r="C40" s="842"/>
      <c r="D40" s="850" t="s">
        <v>1589</v>
      </c>
      <c r="E40" s="884">
        <v>1</v>
      </c>
      <c r="F40" s="850" t="s">
        <v>79</v>
      </c>
      <c r="G40" s="851"/>
      <c r="H40" s="851">
        <f>SUM(H41:H43)</f>
        <v>0</v>
      </c>
      <c r="I40" s="851"/>
      <c r="J40" s="851">
        <f>SUM(J41:J43)</f>
        <v>0</v>
      </c>
      <c r="K40" s="851"/>
      <c r="L40" s="851">
        <f>SUM(L41:L43)</f>
        <v>14.5</v>
      </c>
      <c r="M40" s="851">
        <f>SUM(M41:M43)</f>
        <v>14.5</v>
      </c>
      <c r="N40" s="840"/>
      <c r="O40" s="852">
        <f>SUM(M41:M43)</f>
        <v>14.5</v>
      </c>
      <c r="P40" s="885" t="str">
        <f>B40</f>
        <v>V1-1-B3</v>
      </c>
    </row>
    <row r="41" spans="2:16" ht="15.75" customHeight="1" outlineLevel="2">
      <c r="B41" s="886"/>
      <c r="C41" s="842"/>
      <c r="D41" s="886" t="s">
        <v>188</v>
      </c>
      <c r="E41" s="887"/>
      <c r="F41" s="865"/>
      <c r="G41" s="888"/>
      <c r="H41" s="888"/>
      <c r="I41" s="888"/>
      <c r="J41" s="888"/>
      <c r="K41" s="888"/>
      <c r="L41" s="888"/>
      <c r="M41" s="888"/>
      <c r="N41" s="840"/>
      <c r="O41" s="889"/>
      <c r="P41" s="889"/>
    </row>
    <row r="42" spans="2:16" s="863" customFormat="1" ht="15.75" customHeight="1" outlineLevel="2">
      <c r="B42" s="865" t="str">
        <f>B40</f>
        <v>V1-1-B3</v>
      </c>
      <c r="C42" s="856"/>
      <c r="D42" s="865" t="str">
        <f>D40</f>
        <v>Spouwmuurisolatie EPS parels / korrels 60 mm &gt; 130 m²</v>
      </c>
      <c r="E42" s="887">
        <v>1</v>
      </c>
      <c r="F42" s="865" t="s">
        <v>79</v>
      </c>
      <c r="G42" s="888">
        <v>0</v>
      </c>
      <c r="H42" s="888">
        <f>E42*G42</f>
        <v>0</v>
      </c>
      <c r="I42" s="888">
        <v>0</v>
      </c>
      <c r="J42" s="888">
        <f>E42*I42</f>
        <v>0</v>
      </c>
      <c r="K42" s="888">
        <v>14.5</v>
      </c>
      <c r="L42" s="888">
        <f>E42*K42</f>
        <v>14.5</v>
      </c>
      <c r="M42" s="888">
        <f>J42+H42*Onderbouwing_M29!$Q$2+L42</f>
        <v>14.5</v>
      </c>
      <c r="N42" s="854"/>
      <c r="O42" s="891"/>
      <c r="P42" s="891"/>
    </row>
    <row r="43" spans="2:16" ht="15.75" customHeight="1" outlineLevel="2">
      <c r="B43" s="886"/>
      <c r="C43" s="842"/>
      <c r="D43" s="865"/>
      <c r="E43" s="887"/>
      <c r="F43" s="865"/>
      <c r="G43" s="888">
        <v>0</v>
      </c>
      <c r="H43" s="888">
        <f>E43*G43</f>
        <v>0</v>
      </c>
      <c r="I43" s="888">
        <v>0</v>
      </c>
      <c r="J43" s="888">
        <f>E43*I43</f>
        <v>0</v>
      </c>
      <c r="K43" s="888"/>
      <c r="L43" s="888">
        <f>E43*K43</f>
        <v>0</v>
      </c>
      <c r="M43" s="888">
        <f>J43+H43*Onderbouwing_M29!$Q$2+L43</f>
        <v>0</v>
      </c>
      <c r="N43" s="840"/>
      <c r="O43" s="889"/>
      <c r="P43" s="889"/>
    </row>
    <row r="44" spans="2:16" ht="10.25" customHeight="1" outlineLevel="1" collapsed="1">
      <c r="B44" s="892"/>
      <c r="C44" s="842"/>
      <c r="D44" s="893"/>
      <c r="E44" s="894"/>
      <c r="F44" s="893"/>
      <c r="G44" s="895"/>
      <c r="H44" s="895"/>
      <c r="I44" s="895"/>
      <c r="J44" s="895"/>
      <c r="K44" s="895"/>
      <c r="L44" s="895"/>
      <c r="M44" s="895"/>
      <c r="N44" s="840"/>
      <c r="O44" s="896"/>
      <c r="P44" s="897"/>
    </row>
    <row r="45" spans="2:16" ht="15.75" customHeight="1" outlineLevel="1">
      <c r="B45" s="849" t="s">
        <v>1614</v>
      </c>
      <c r="C45" s="842"/>
      <c r="D45" s="850" t="s">
        <v>1593</v>
      </c>
      <c r="E45" s="884">
        <v>1</v>
      </c>
      <c r="F45" s="850" t="s">
        <v>79</v>
      </c>
      <c r="G45" s="851"/>
      <c r="H45" s="851">
        <f>SUM(H46:H48)</f>
        <v>0</v>
      </c>
      <c r="I45" s="851"/>
      <c r="J45" s="851">
        <f>SUM(J46:J48)</f>
        <v>0</v>
      </c>
      <c r="K45" s="851"/>
      <c r="L45" s="851">
        <f>SUM(L46:L48)</f>
        <v>0.1</v>
      </c>
      <c r="M45" s="851">
        <f>SUM(M46:M48)</f>
        <v>0.1</v>
      </c>
      <c r="N45" s="840"/>
      <c r="O45" s="852">
        <f>SUM(M46:M48)</f>
        <v>0.1</v>
      </c>
      <c r="P45" s="885" t="str">
        <f>B45</f>
        <v>V1-1-B4</v>
      </c>
    </row>
    <row r="46" spans="2:16" ht="15.75" customHeight="1" outlineLevel="2">
      <c r="B46" s="886"/>
      <c r="C46" s="842"/>
      <c r="D46" s="886" t="s">
        <v>1595</v>
      </c>
      <c r="E46" s="887"/>
      <c r="F46" s="865"/>
      <c r="G46" s="888"/>
      <c r="H46" s="888"/>
      <c r="I46" s="888"/>
      <c r="J46" s="888"/>
      <c r="K46" s="888"/>
      <c r="L46" s="888"/>
      <c r="M46" s="888"/>
      <c r="N46" s="840"/>
      <c r="O46" s="889"/>
      <c r="P46" s="889"/>
    </row>
    <row r="47" spans="2:16" s="863" customFormat="1" ht="15.75" customHeight="1" outlineLevel="2">
      <c r="B47" s="865" t="str">
        <f>B45</f>
        <v>V1-1-B4</v>
      </c>
      <c r="C47" s="856"/>
      <c r="D47" s="865" t="str">
        <f>D45</f>
        <v>╚ EPS meer-/minderprijs per mm bredere/smallere spouw dan 60 mm.</v>
      </c>
      <c r="E47" s="887">
        <v>1</v>
      </c>
      <c r="F47" s="865" t="s">
        <v>79</v>
      </c>
      <c r="G47" s="888">
        <v>0</v>
      </c>
      <c r="H47" s="888">
        <f>E47*G47</f>
        <v>0</v>
      </c>
      <c r="I47" s="888">
        <v>0</v>
      </c>
      <c r="J47" s="888">
        <f>E47*I47</f>
        <v>0</v>
      </c>
      <c r="K47" s="888">
        <v>0.1</v>
      </c>
      <c r="L47" s="888">
        <f>E47*K47</f>
        <v>0.1</v>
      </c>
      <c r="M47" s="888">
        <f>J47+H47*Onderbouwing_M29!$Q$2+L47</f>
        <v>0.1</v>
      </c>
      <c r="N47" s="854"/>
      <c r="O47" s="891"/>
      <c r="P47" s="891"/>
    </row>
    <row r="48" spans="2:16" ht="15.75" customHeight="1" outlineLevel="2">
      <c r="B48" s="886"/>
      <c r="C48" s="842"/>
      <c r="D48" s="865"/>
      <c r="E48" s="887"/>
      <c r="F48" s="865"/>
      <c r="G48" s="888">
        <v>0</v>
      </c>
      <c r="H48" s="888">
        <f>E48*G48</f>
        <v>0</v>
      </c>
      <c r="I48" s="888">
        <v>0</v>
      </c>
      <c r="J48" s="888">
        <f>E48*I48</f>
        <v>0</v>
      </c>
      <c r="K48" s="888"/>
      <c r="L48" s="888">
        <f>E48*K48</f>
        <v>0</v>
      </c>
      <c r="M48" s="888">
        <f>J48+H48*Onderbouwing_M29!$Q$2+L48</f>
        <v>0</v>
      </c>
      <c r="N48" s="840"/>
      <c r="O48" s="889"/>
      <c r="P48" s="889"/>
    </row>
    <row r="49" spans="2:16" ht="10.25" customHeight="1" outlineLevel="1">
      <c r="B49" s="892"/>
      <c r="C49" s="842"/>
      <c r="D49" s="893"/>
      <c r="E49" s="894"/>
      <c r="F49" s="893"/>
      <c r="G49" s="895"/>
      <c r="H49" s="895"/>
      <c r="I49" s="895"/>
      <c r="J49" s="895"/>
      <c r="K49" s="895"/>
      <c r="L49" s="895"/>
      <c r="M49" s="895"/>
      <c r="N49" s="840"/>
      <c r="O49" s="896"/>
      <c r="P49" s="897"/>
    </row>
    <row r="50" spans="2:16" ht="15.75" customHeight="1" outlineLevel="1">
      <c r="B50" s="849" t="s">
        <v>1615</v>
      </c>
      <c r="C50" s="842"/>
      <c r="D50" s="850" t="s">
        <v>1587</v>
      </c>
      <c r="E50" s="884">
        <v>1</v>
      </c>
      <c r="F50" s="850" t="s">
        <v>79</v>
      </c>
      <c r="G50" s="851"/>
      <c r="H50" s="851">
        <f>SUM(H51:H53)</f>
        <v>0</v>
      </c>
      <c r="I50" s="851"/>
      <c r="J50" s="851">
        <f>SUM(J51:J53)</f>
        <v>0</v>
      </c>
      <c r="K50" s="851"/>
      <c r="L50" s="851">
        <f>SUM(L51:L53)</f>
        <v>24</v>
      </c>
      <c r="M50" s="851">
        <f>SUM(M51:M53)</f>
        <v>24</v>
      </c>
      <c r="N50" s="840"/>
      <c r="O50" s="852">
        <f>SUM(M51:M53)</f>
        <v>24</v>
      </c>
      <c r="P50" s="885" t="str">
        <f>B50</f>
        <v>V1-1-C1</v>
      </c>
    </row>
    <row r="51" spans="2:16" ht="15.75" customHeight="1" outlineLevel="2">
      <c r="B51" s="886"/>
      <c r="C51" s="842"/>
      <c r="D51" s="886" t="s">
        <v>188</v>
      </c>
      <c r="E51" s="887"/>
      <c r="F51" s="865"/>
      <c r="G51" s="888"/>
      <c r="H51" s="888"/>
      <c r="I51" s="888"/>
      <c r="J51" s="888"/>
      <c r="K51" s="888"/>
      <c r="L51" s="888"/>
      <c r="M51" s="888"/>
      <c r="N51" s="840"/>
      <c r="O51" s="889"/>
      <c r="P51" s="889"/>
    </row>
    <row r="52" spans="2:16" s="863" customFormat="1" ht="15.75" customHeight="1" outlineLevel="2">
      <c r="B52" s="865" t="str">
        <f>B50</f>
        <v>V1-1-C1</v>
      </c>
      <c r="C52" s="856"/>
      <c r="D52" s="865" t="str">
        <f>D50</f>
        <v>Spouwmuurisolatie PUR schuim 60 mm &lt; 70 m²</v>
      </c>
      <c r="E52" s="887">
        <v>1</v>
      </c>
      <c r="F52" s="865" t="s">
        <v>79</v>
      </c>
      <c r="G52" s="888">
        <v>0</v>
      </c>
      <c r="H52" s="888">
        <f>E52*G52</f>
        <v>0</v>
      </c>
      <c r="I52" s="888"/>
      <c r="J52" s="888">
        <f>E52*I52</f>
        <v>0</v>
      </c>
      <c r="K52" s="888">
        <v>24</v>
      </c>
      <c r="L52" s="888">
        <f>E52*K52</f>
        <v>24</v>
      </c>
      <c r="M52" s="888">
        <f>J52+H52*Onderbouwing_M29!$Q$2+L52</f>
        <v>24</v>
      </c>
      <c r="N52" s="854"/>
      <c r="O52" s="891"/>
      <c r="P52" s="891"/>
    </row>
    <row r="53" spans="2:16" ht="15.75" customHeight="1" outlineLevel="2">
      <c r="B53" s="886"/>
      <c r="C53" s="842"/>
      <c r="D53" s="865"/>
      <c r="E53" s="887"/>
      <c r="F53" s="865"/>
      <c r="G53" s="888">
        <v>0</v>
      </c>
      <c r="H53" s="888">
        <f>E53*G53</f>
        <v>0</v>
      </c>
      <c r="I53" s="888">
        <v>0</v>
      </c>
      <c r="J53" s="888">
        <f>E53*I53</f>
        <v>0</v>
      </c>
      <c r="K53" s="888"/>
      <c r="L53" s="888">
        <f>E53*K53</f>
        <v>0</v>
      </c>
      <c r="M53" s="888">
        <f>J53+H53*Onderbouwing_M29!$Q$2+L53</f>
        <v>0</v>
      </c>
      <c r="N53" s="840"/>
      <c r="O53" s="889"/>
      <c r="P53" s="889"/>
    </row>
    <row r="54" spans="2:16" ht="10.25" customHeight="1" outlineLevel="1" collapsed="1">
      <c r="B54" s="892"/>
      <c r="C54" s="842"/>
      <c r="D54" s="893"/>
      <c r="E54" s="894"/>
      <c r="F54" s="893"/>
      <c r="G54" s="895"/>
      <c r="H54" s="895"/>
      <c r="I54" s="895"/>
      <c r="J54" s="895"/>
      <c r="K54" s="895"/>
      <c r="L54" s="895"/>
      <c r="M54" s="895"/>
      <c r="N54" s="840"/>
      <c r="O54" s="896"/>
      <c r="P54" s="897"/>
    </row>
    <row r="55" spans="2:16" ht="15.75" customHeight="1" outlineLevel="1">
      <c r="B55" s="849" t="s">
        <v>1616</v>
      </c>
      <c r="C55" s="842"/>
      <c r="D55" s="850" t="s">
        <v>1590</v>
      </c>
      <c r="E55" s="884">
        <v>1</v>
      </c>
      <c r="F55" s="850" t="s">
        <v>79</v>
      </c>
      <c r="G55" s="851"/>
      <c r="H55" s="851">
        <f>SUM(H56:H58)</f>
        <v>0</v>
      </c>
      <c r="I55" s="851"/>
      <c r="J55" s="851">
        <f>SUM(J56:J58)</f>
        <v>0</v>
      </c>
      <c r="K55" s="851"/>
      <c r="L55" s="851">
        <f>SUM(L56:L58)</f>
        <v>22</v>
      </c>
      <c r="M55" s="851">
        <f>SUM(M56:M58)</f>
        <v>22</v>
      </c>
      <c r="N55" s="840"/>
      <c r="O55" s="852">
        <f>SUM(M56:M58)</f>
        <v>22</v>
      </c>
      <c r="P55" s="885" t="str">
        <f>B55</f>
        <v>V1-1-C2</v>
      </c>
    </row>
    <row r="56" spans="2:16" ht="15.75" customHeight="1" outlineLevel="2">
      <c r="B56" s="886"/>
      <c r="C56" s="842"/>
      <c r="D56" s="886" t="s">
        <v>188</v>
      </c>
      <c r="E56" s="887"/>
      <c r="F56" s="865"/>
      <c r="G56" s="888"/>
      <c r="H56" s="888"/>
      <c r="I56" s="888"/>
      <c r="J56" s="888"/>
      <c r="K56" s="888"/>
      <c r="L56" s="888"/>
      <c r="M56" s="888"/>
      <c r="N56" s="840"/>
      <c r="O56" s="889"/>
      <c r="P56" s="889"/>
    </row>
    <row r="57" spans="2:16" s="863" customFormat="1" ht="15.75" customHeight="1" outlineLevel="2">
      <c r="B57" s="865" t="str">
        <f>B55</f>
        <v>V1-1-C2</v>
      </c>
      <c r="C57" s="856"/>
      <c r="D57" s="865" t="str">
        <f>D55</f>
        <v>Spouwmuurisolatie PUR schuim 60 mm 70-130 m²</v>
      </c>
      <c r="E57" s="887">
        <v>1</v>
      </c>
      <c r="F57" s="865" t="s">
        <v>79</v>
      </c>
      <c r="G57" s="888">
        <v>0</v>
      </c>
      <c r="H57" s="888">
        <f>E57*G57</f>
        <v>0</v>
      </c>
      <c r="I57" s="888"/>
      <c r="J57" s="888">
        <f>E57*I57</f>
        <v>0</v>
      </c>
      <c r="K57" s="888">
        <v>22</v>
      </c>
      <c r="L57" s="888">
        <f>E57*K57</f>
        <v>22</v>
      </c>
      <c r="M57" s="888">
        <f>J57+H57*Onderbouwing_M29!$Q$2+L57</f>
        <v>22</v>
      </c>
      <c r="N57" s="854"/>
      <c r="O57" s="891"/>
      <c r="P57" s="891"/>
    </row>
    <row r="58" spans="2:16" ht="15.75" customHeight="1" outlineLevel="2">
      <c r="B58" s="886"/>
      <c r="C58" s="842"/>
      <c r="D58" s="865"/>
      <c r="E58" s="887"/>
      <c r="F58" s="865"/>
      <c r="G58" s="888">
        <v>0</v>
      </c>
      <c r="H58" s="888">
        <f>E58*G58</f>
        <v>0</v>
      </c>
      <c r="I58" s="888">
        <v>0</v>
      </c>
      <c r="J58" s="888">
        <f>E58*I58</f>
        <v>0</v>
      </c>
      <c r="K58" s="888"/>
      <c r="L58" s="888">
        <f>E58*K58</f>
        <v>0</v>
      </c>
      <c r="M58" s="888">
        <f>J58+H58*Onderbouwing_M29!$Q$2+L58</f>
        <v>0</v>
      </c>
      <c r="N58" s="840"/>
      <c r="O58" s="889"/>
      <c r="P58" s="889"/>
    </row>
    <row r="59" spans="2:16" ht="10.25" customHeight="1" outlineLevel="1" collapsed="1">
      <c r="B59" s="892"/>
      <c r="C59" s="842"/>
      <c r="D59" s="893"/>
      <c r="E59" s="894"/>
      <c r="F59" s="893"/>
      <c r="G59" s="895"/>
      <c r="H59" s="895"/>
      <c r="I59" s="895"/>
      <c r="J59" s="895"/>
      <c r="K59" s="895"/>
      <c r="L59" s="895"/>
      <c r="M59" s="895"/>
      <c r="N59" s="840"/>
      <c r="O59" s="896"/>
      <c r="P59" s="897"/>
    </row>
    <row r="60" spans="2:16" ht="15.75" customHeight="1" outlineLevel="1">
      <c r="B60" s="849" t="s">
        <v>1617</v>
      </c>
      <c r="C60" s="842"/>
      <c r="D60" s="850" t="s">
        <v>1591</v>
      </c>
      <c r="E60" s="884">
        <v>1</v>
      </c>
      <c r="F60" s="850" t="s">
        <v>79</v>
      </c>
      <c r="G60" s="851"/>
      <c r="H60" s="851">
        <f>SUM(H61:H63)</f>
        <v>0</v>
      </c>
      <c r="I60" s="851"/>
      <c r="J60" s="851">
        <f>SUM(J61:J63)</f>
        <v>0</v>
      </c>
      <c r="K60" s="851"/>
      <c r="L60" s="851">
        <f>SUM(L61:L63)</f>
        <v>20</v>
      </c>
      <c r="M60" s="851">
        <f>SUM(M61:M63)</f>
        <v>20</v>
      </c>
      <c r="N60" s="840"/>
      <c r="O60" s="852">
        <f>SUM(M61:M63)</f>
        <v>20</v>
      </c>
      <c r="P60" s="885" t="str">
        <f>B60</f>
        <v>V1-1-C3</v>
      </c>
    </row>
    <row r="61" spans="2:16" ht="15.75" customHeight="1" outlineLevel="2">
      <c r="B61" s="886"/>
      <c r="C61" s="842"/>
      <c r="D61" s="886" t="s">
        <v>188</v>
      </c>
      <c r="E61" s="887"/>
      <c r="F61" s="865"/>
      <c r="G61" s="888"/>
      <c r="H61" s="888"/>
      <c r="I61" s="888"/>
      <c r="J61" s="888"/>
      <c r="K61" s="888"/>
      <c r="L61" s="888"/>
      <c r="M61" s="888"/>
      <c r="N61" s="840"/>
      <c r="O61" s="889"/>
      <c r="P61" s="889"/>
    </row>
    <row r="62" spans="2:16" s="863" customFormat="1" ht="15.75" customHeight="1" outlineLevel="2">
      <c r="B62" s="865" t="str">
        <f>B60</f>
        <v>V1-1-C3</v>
      </c>
      <c r="C62" s="856"/>
      <c r="D62" s="865" t="str">
        <f>D60</f>
        <v>Spouwmuurisolatie PUR schuim 60 mm &gt; 130 m²</v>
      </c>
      <c r="E62" s="887">
        <v>1</v>
      </c>
      <c r="F62" s="865" t="s">
        <v>79</v>
      </c>
      <c r="G62" s="888">
        <v>0</v>
      </c>
      <c r="H62" s="888">
        <f>E62*G62</f>
        <v>0</v>
      </c>
      <c r="I62" s="888"/>
      <c r="J62" s="888">
        <f>E62*I62</f>
        <v>0</v>
      </c>
      <c r="K62" s="888">
        <v>20</v>
      </c>
      <c r="L62" s="888">
        <f>E62*K62</f>
        <v>20</v>
      </c>
      <c r="M62" s="888">
        <f>J62+H62*Onderbouwing_M29!$Q$2+L62</f>
        <v>20</v>
      </c>
      <c r="N62" s="854"/>
      <c r="O62" s="891"/>
      <c r="P62" s="891"/>
    </row>
    <row r="63" spans="2:16" ht="15.75" customHeight="1" outlineLevel="2">
      <c r="B63" s="886"/>
      <c r="C63" s="842"/>
      <c r="D63" s="865"/>
      <c r="E63" s="887"/>
      <c r="F63" s="865"/>
      <c r="G63" s="888">
        <v>0</v>
      </c>
      <c r="H63" s="888">
        <f>E63*G63</f>
        <v>0</v>
      </c>
      <c r="I63" s="888">
        <v>0</v>
      </c>
      <c r="J63" s="888">
        <f>E63*I63</f>
        <v>0</v>
      </c>
      <c r="K63" s="888"/>
      <c r="L63" s="888">
        <f>E63*K63</f>
        <v>0</v>
      </c>
      <c r="M63" s="888">
        <f>J63+H63*Onderbouwing_M29!$Q$2+L63</f>
        <v>0</v>
      </c>
      <c r="N63" s="840"/>
      <c r="O63" s="889"/>
      <c r="P63" s="889"/>
    </row>
    <row r="64" spans="2:16" ht="10.25" customHeight="1" outlineLevel="1" collapsed="1">
      <c r="B64" s="892"/>
      <c r="C64" s="842"/>
      <c r="D64" s="893"/>
      <c r="E64" s="894"/>
      <c r="F64" s="893"/>
      <c r="G64" s="895"/>
      <c r="H64" s="895"/>
      <c r="I64" s="895"/>
      <c r="J64" s="895"/>
      <c r="K64" s="895"/>
      <c r="L64" s="895"/>
      <c r="M64" s="895"/>
      <c r="N64" s="840"/>
      <c r="O64" s="896"/>
      <c r="P64" s="897"/>
    </row>
    <row r="65" spans="2:18" ht="15.75" customHeight="1" outlineLevel="1">
      <c r="B65" s="849" t="s">
        <v>1618</v>
      </c>
      <c r="C65" s="842"/>
      <c r="D65" s="850" t="s">
        <v>1594</v>
      </c>
      <c r="E65" s="884">
        <v>1</v>
      </c>
      <c r="F65" s="850" t="s">
        <v>79</v>
      </c>
      <c r="G65" s="851"/>
      <c r="H65" s="851">
        <f>SUM(H66:H68)</f>
        <v>0</v>
      </c>
      <c r="I65" s="851"/>
      <c r="J65" s="851">
        <f>SUM(J66:J68)</f>
        <v>0</v>
      </c>
      <c r="K65" s="851"/>
      <c r="L65" s="851">
        <f>SUM(L66:L68)</f>
        <v>0.22500000000000001</v>
      </c>
      <c r="M65" s="851">
        <f>SUM(M66:M68)</f>
        <v>0.22500000000000001</v>
      </c>
      <c r="N65" s="840"/>
      <c r="O65" s="852">
        <f>SUM(M66:M68)</f>
        <v>0.22500000000000001</v>
      </c>
      <c r="P65" s="885" t="str">
        <f>B65</f>
        <v>V1-1-C4</v>
      </c>
    </row>
    <row r="66" spans="2:18" ht="15.75" customHeight="1" outlineLevel="2">
      <c r="B66" s="886"/>
      <c r="C66" s="842"/>
      <c r="D66" s="886" t="s">
        <v>1596</v>
      </c>
      <c r="E66" s="887"/>
      <c r="F66" s="865"/>
      <c r="G66" s="888"/>
      <c r="H66" s="888"/>
      <c r="I66" s="888"/>
      <c r="J66" s="888"/>
      <c r="K66" s="888"/>
      <c r="L66" s="888"/>
      <c r="M66" s="888"/>
      <c r="N66" s="840"/>
      <c r="O66" s="889"/>
      <c r="P66" s="889"/>
    </row>
    <row r="67" spans="2:18" s="863" customFormat="1" ht="15.75" customHeight="1" outlineLevel="2">
      <c r="B67" s="865" t="str">
        <f>B65</f>
        <v>V1-1-C4</v>
      </c>
      <c r="C67" s="856"/>
      <c r="D67" s="865" t="str">
        <f>D65</f>
        <v>╚ PUR meer-/minderprijs per mm bredere/smallere spouw dan 60 mm.</v>
      </c>
      <c r="E67" s="887">
        <v>1</v>
      </c>
      <c r="F67" s="865" t="s">
        <v>79</v>
      </c>
      <c r="G67" s="888">
        <v>0</v>
      </c>
      <c r="H67" s="888">
        <f>E67*G67</f>
        <v>0</v>
      </c>
      <c r="I67" s="888">
        <v>0</v>
      </c>
      <c r="J67" s="888">
        <f>E67*I67</f>
        <v>0</v>
      </c>
      <c r="K67" s="888">
        <v>0.22500000000000001</v>
      </c>
      <c r="L67" s="888">
        <f>E67*K67</f>
        <v>0.22500000000000001</v>
      </c>
      <c r="M67" s="888">
        <f>J67+H67*Onderbouwing_M29!$Q$2+L67</f>
        <v>0.22500000000000001</v>
      </c>
      <c r="N67" s="854"/>
      <c r="O67" s="891"/>
      <c r="P67" s="891"/>
    </row>
    <row r="68" spans="2:18" ht="15.75" customHeight="1" outlineLevel="2">
      <c r="B68" s="886"/>
      <c r="C68" s="842"/>
      <c r="D68" s="865"/>
      <c r="E68" s="887"/>
      <c r="F68" s="865"/>
      <c r="G68" s="888">
        <v>0</v>
      </c>
      <c r="H68" s="888">
        <f>E68*G68</f>
        <v>0</v>
      </c>
      <c r="I68" s="888">
        <v>0</v>
      </c>
      <c r="J68" s="888">
        <f>E68*I68</f>
        <v>0</v>
      </c>
      <c r="K68" s="888"/>
      <c r="L68" s="888">
        <f>E68*K68</f>
        <v>0</v>
      </c>
      <c r="M68" s="888">
        <f>J68+H68*Onderbouwing_M29!$Q$2+L68</f>
        <v>0</v>
      </c>
      <c r="N68" s="840"/>
      <c r="O68" s="889"/>
      <c r="P68" s="889"/>
    </row>
    <row r="69" spans="2:18" ht="10.25" customHeight="1" outlineLevel="1">
      <c r="B69" s="892"/>
      <c r="C69" s="842"/>
      <c r="D69" s="893"/>
      <c r="E69" s="894"/>
      <c r="F69" s="893"/>
      <c r="G69" s="895"/>
      <c r="H69" s="895"/>
      <c r="I69" s="895"/>
      <c r="J69" s="895"/>
      <c r="K69" s="895"/>
      <c r="L69" s="895"/>
      <c r="M69" s="895"/>
      <c r="N69" s="840"/>
      <c r="O69" s="896"/>
      <c r="P69" s="897"/>
    </row>
    <row r="70" spans="2:18" ht="15.75" customHeight="1" outlineLevel="1">
      <c r="B70" s="849" t="s">
        <v>1619</v>
      </c>
      <c r="C70" s="842"/>
      <c r="D70" s="850" t="s">
        <v>189</v>
      </c>
      <c r="E70" s="884">
        <v>1</v>
      </c>
      <c r="F70" s="850" t="s">
        <v>79</v>
      </c>
      <c r="G70" s="851"/>
      <c r="H70" s="851">
        <f>SUM(H71:H73)</f>
        <v>0</v>
      </c>
      <c r="I70" s="851"/>
      <c r="J70" s="851">
        <f>SUM(J71:J73)</f>
        <v>0</v>
      </c>
      <c r="K70" s="851"/>
      <c r="L70" s="851">
        <f>SUM(L71:L73)</f>
        <v>0</v>
      </c>
      <c r="M70" s="851">
        <f>SUM(M71:M73)</f>
        <v>0</v>
      </c>
      <c r="N70" s="840"/>
      <c r="O70" s="852">
        <f>SUM(M71:M73)</f>
        <v>0</v>
      </c>
      <c r="P70" s="885" t="str">
        <f>B70</f>
        <v>V1-1-D1</v>
      </c>
    </row>
    <row r="71" spans="2:18" ht="15.75" customHeight="1" outlineLevel="2">
      <c r="B71" s="886"/>
      <c r="C71" s="842"/>
      <c r="D71" s="901" t="s">
        <v>190</v>
      </c>
      <c r="E71" s="887"/>
      <c r="F71" s="902"/>
      <c r="G71" s="903"/>
      <c r="H71" s="903"/>
      <c r="I71" s="903"/>
      <c r="J71" s="903"/>
      <c r="K71" s="903"/>
      <c r="L71" s="888"/>
      <c r="M71" s="888"/>
      <c r="N71" s="840"/>
      <c r="O71" s="889"/>
      <c r="P71" s="889"/>
    </row>
    <row r="72" spans="2:18" s="863" customFormat="1" ht="15.75" customHeight="1" outlineLevel="2">
      <c r="B72" s="890"/>
      <c r="C72" s="856"/>
      <c r="D72" s="860" t="s">
        <v>191</v>
      </c>
      <c r="E72" s="904"/>
      <c r="F72" s="860"/>
      <c r="G72" s="858">
        <v>0</v>
      </c>
      <c r="H72" s="858">
        <f>E72*G72</f>
        <v>0</v>
      </c>
      <c r="I72" s="858"/>
      <c r="J72" s="858">
        <f>E72*I72</f>
        <v>0</v>
      </c>
      <c r="K72" s="858"/>
      <c r="L72" s="858">
        <f>E72*K72</f>
        <v>0</v>
      </c>
      <c r="M72" s="858">
        <f>J72+H72*Onderbouwing_M29!$Q$2+L72</f>
        <v>0</v>
      </c>
      <c r="N72" s="854"/>
      <c r="O72" s="891"/>
      <c r="P72" s="891"/>
      <c r="Q72" s="891"/>
      <c r="R72" s="905"/>
    </row>
    <row r="73" spans="2:18" ht="15.75" customHeight="1" outlineLevel="2">
      <c r="B73" s="886"/>
      <c r="C73" s="842"/>
      <c r="D73" s="865"/>
      <c r="E73" s="887"/>
      <c r="F73" s="865"/>
      <c r="G73" s="888">
        <v>0</v>
      </c>
      <c r="H73" s="888">
        <f>E73*G73</f>
        <v>0</v>
      </c>
      <c r="I73" s="888">
        <v>0</v>
      </c>
      <c r="J73" s="888">
        <f>E73*I73</f>
        <v>0</v>
      </c>
      <c r="K73" s="888"/>
      <c r="L73" s="888">
        <f>E73*K73</f>
        <v>0</v>
      </c>
      <c r="M73" s="888">
        <f>J73+H73*Onderbouwing_M29!$Q$2+L73</f>
        <v>0</v>
      </c>
      <c r="N73" s="840"/>
      <c r="O73" s="889"/>
      <c r="P73" s="889"/>
      <c r="Q73" s="891"/>
      <c r="R73" s="847"/>
    </row>
    <row r="74" spans="2:18" ht="10.25" customHeight="1" outlineLevel="1" collapsed="1">
      <c r="B74" s="892"/>
      <c r="C74" s="842"/>
      <c r="D74" s="893"/>
      <c r="E74" s="894"/>
      <c r="F74" s="893"/>
      <c r="G74" s="895"/>
      <c r="H74" s="895"/>
      <c r="I74" s="895"/>
      <c r="J74" s="895"/>
      <c r="K74" s="895"/>
      <c r="L74" s="895"/>
      <c r="M74" s="895"/>
      <c r="N74" s="840"/>
      <c r="O74" s="896"/>
      <c r="P74" s="897"/>
      <c r="Q74" s="891"/>
      <c r="R74" s="847"/>
    </row>
    <row r="75" spans="2:18" ht="15.75" customHeight="1" outlineLevel="1">
      <c r="B75" s="849" t="s">
        <v>192</v>
      </c>
      <c r="C75" s="842"/>
      <c r="D75" s="850" t="s">
        <v>1476</v>
      </c>
      <c r="E75" s="884">
        <v>1</v>
      </c>
      <c r="F75" s="850" t="s">
        <v>77</v>
      </c>
      <c r="G75" s="851"/>
      <c r="H75" s="851">
        <f>SUM(H76:H86)</f>
        <v>0</v>
      </c>
      <c r="I75" s="851"/>
      <c r="J75" s="851">
        <f>SUM(J76:J86)</f>
        <v>0</v>
      </c>
      <c r="K75" s="851"/>
      <c r="L75" s="851">
        <f>SUM(L76:L86)</f>
        <v>1935.5</v>
      </c>
      <c r="M75" s="851">
        <f>SUM(M76:M86)</f>
        <v>1935.5</v>
      </c>
      <c r="N75" s="840"/>
      <c r="O75" s="852">
        <f>SUM(M76:M86)</f>
        <v>1935.5</v>
      </c>
      <c r="P75" s="885" t="str">
        <f>B75</f>
        <v>V1-1-X</v>
      </c>
      <c r="Q75" s="891"/>
      <c r="R75" s="847"/>
    </row>
    <row r="76" spans="2:18" ht="15.75" customHeight="1" outlineLevel="2">
      <c r="B76" s="886"/>
      <c r="C76" s="842"/>
      <c r="D76" s="886" t="s">
        <v>238</v>
      </c>
      <c r="E76" s="887"/>
      <c r="F76" s="865"/>
      <c r="G76" s="888"/>
      <c r="H76" s="888"/>
      <c r="I76" s="888"/>
      <c r="J76" s="888"/>
      <c r="K76" s="888"/>
      <c r="L76" s="888"/>
      <c r="M76" s="888"/>
      <c r="N76" s="840"/>
      <c r="O76" s="889"/>
      <c r="P76" s="889"/>
      <c r="Q76" s="891"/>
      <c r="R76" s="847"/>
    </row>
    <row r="77" spans="2:18" ht="15.75" customHeight="1" outlineLevel="2">
      <c r="B77" s="886" t="s">
        <v>1620</v>
      </c>
      <c r="C77" s="842"/>
      <c r="D77" s="886" t="s">
        <v>1707</v>
      </c>
      <c r="E77" s="939">
        <v>1</v>
      </c>
      <c r="F77" s="939" t="s">
        <v>1480</v>
      </c>
      <c r="G77" s="939"/>
      <c r="H77" s="939">
        <f t="shared" ref="H77:H79" si="0">E77*G77</f>
        <v>0</v>
      </c>
      <c r="I77" s="939"/>
      <c r="J77" s="939">
        <f t="shared" ref="J77:J79" si="1">E77*I77</f>
        <v>0</v>
      </c>
      <c r="K77" s="939">
        <v>750</v>
      </c>
      <c r="L77" s="939">
        <f t="shared" ref="L77:L79" si="2">E77*K77</f>
        <v>750</v>
      </c>
      <c r="M77" s="939">
        <f>J77+H77*Onderbouwing_M29!$Q$2+L77</f>
        <v>750</v>
      </c>
      <c r="N77" s="840"/>
      <c r="O77" s="889"/>
      <c r="P77" s="889"/>
    </row>
    <row r="78" spans="2:18" ht="15.75" customHeight="1" outlineLevel="2">
      <c r="B78" s="886" t="s">
        <v>1621</v>
      </c>
      <c r="C78" s="842"/>
      <c r="D78" s="886" t="s">
        <v>1519</v>
      </c>
      <c r="E78" s="939">
        <v>1</v>
      </c>
      <c r="F78" s="939" t="s">
        <v>1480</v>
      </c>
      <c r="G78" s="939"/>
      <c r="H78" s="939">
        <f t="shared" si="0"/>
        <v>0</v>
      </c>
      <c r="I78" s="939"/>
      <c r="J78" s="939">
        <f t="shared" si="1"/>
        <v>0</v>
      </c>
      <c r="K78" s="939">
        <v>350</v>
      </c>
      <c r="L78" s="939">
        <f t="shared" si="2"/>
        <v>350</v>
      </c>
      <c r="M78" s="939">
        <f>J78+H78*Onderbouwing_M29!$Q$2+L78</f>
        <v>350</v>
      </c>
      <c r="N78" s="840"/>
      <c r="O78" s="889"/>
      <c r="P78" s="889"/>
    </row>
    <row r="79" spans="2:18" ht="15.75" customHeight="1" outlineLevel="2">
      <c r="B79" s="886" t="s">
        <v>1622</v>
      </c>
      <c r="C79" s="842"/>
      <c r="D79" s="886" t="s">
        <v>1524</v>
      </c>
      <c r="E79" s="939">
        <v>1</v>
      </c>
      <c r="F79" s="939" t="s">
        <v>1480</v>
      </c>
      <c r="G79" s="939"/>
      <c r="H79" s="939">
        <f t="shared" si="0"/>
        <v>0</v>
      </c>
      <c r="I79" s="939"/>
      <c r="J79" s="939">
        <f t="shared" si="1"/>
        <v>0</v>
      </c>
      <c r="K79" s="939">
        <v>75</v>
      </c>
      <c r="L79" s="939">
        <f t="shared" si="2"/>
        <v>75</v>
      </c>
      <c r="M79" s="939">
        <f>J79+H79*Onderbouwing_M29!$Q$2+L79</f>
        <v>75</v>
      </c>
      <c r="N79" s="840"/>
      <c r="O79" s="889"/>
      <c r="P79" s="889"/>
    </row>
    <row r="80" spans="2:18" s="863" customFormat="1" ht="15.75" customHeight="1" outlineLevel="2">
      <c r="B80" s="886" t="s">
        <v>1623</v>
      </c>
      <c r="C80" s="856"/>
      <c r="D80" s="886" t="s">
        <v>1477</v>
      </c>
      <c r="E80" s="887">
        <v>1</v>
      </c>
      <c r="F80" s="865" t="s">
        <v>1467</v>
      </c>
      <c r="G80" s="888">
        <v>0</v>
      </c>
      <c r="H80" s="888">
        <f>E80*G80</f>
        <v>0</v>
      </c>
      <c r="I80" s="888">
        <v>0</v>
      </c>
      <c r="J80" s="888">
        <f>E80*I80</f>
        <v>0</v>
      </c>
      <c r="K80" s="888">
        <v>350</v>
      </c>
      <c r="L80" s="888">
        <f>E80*K80</f>
        <v>350</v>
      </c>
      <c r="M80" s="888">
        <f>J80+H80*Onderbouwing_M29!$Q$2+L80</f>
        <v>350</v>
      </c>
      <c r="N80" s="854"/>
      <c r="O80" s="891"/>
      <c r="P80" s="891"/>
      <c r="Q80" s="891"/>
      <c r="R80" s="905"/>
    </row>
    <row r="81" spans="1:18" s="863" customFormat="1" ht="15.75" customHeight="1" outlineLevel="2">
      <c r="B81" s="886" t="s">
        <v>1624</v>
      </c>
      <c r="C81" s="856"/>
      <c r="D81" s="886" t="s">
        <v>1478</v>
      </c>
      <c r="E81" s="887">
        <v>1</v>
      </c>
      <c r="F81" s="865" t="s">
        <v>79</v>
      </c>
      <c r="G81" s="888">
        <v>0</v>
      </c>
      <c r="H81" s="888">
        <f>E81*G81</f>
        <v>0</v>
      </c>
      <c r="I81" s="888">
        <v>0</v>
      </c>
      <c r="J81" s="888">
        <f>E81*I81</f>
        <v>0</v>
      </c>
      <c r="K81" s="888">
        <v>2.5</v>
      </c>
      <c r="L81" s="888">
        <f t="shared" ref="L81" si="3">E81*K81</f>
        <v>2.5</v>
      </c>
      <c r="M81" s="888">
        <f>J81+H81*Onderbouwing_M29!$Q$2+L81</f>
        <v>2.5</v>
      </c>
      <c r="N81" s="854"/>
      <c r="O81" s="891"/>
      <c r="P81" s="891"/>
      <c r="Q81" s="891"/>
      <c r="R81" s="905"/>
    </row>
    <row r="82" spans="1:18" s="863" customFormat="1" ht="15.75" customHeight="1" outlineLevel="2">
      <c r="B82" s="886" t="s">
        <v>1625</v>
      </c>
      <c r="C82" s="856"/>
      <c r="D82" s="886" t="s">
        <v>1481</v>
      </c>
      <c r="E82" s="887">
        <v>1</v>
      </c>
      <c r="F82" s="865" t="s">
        <v>1480</v>
      </c>
      <c r="G82" s="888">
        <v>0</v>
      </c>
      <c r="H82" s="888">
        <f t="shared" ref="H82:H85" si="4">E82*G82</f>
        <v>0</v>
      </c>
      <c r="I82" s="888">
        <v>0</v>
      </c>
      <c r="J82" s="888">
        <f t="shared" ref="J82:J85" si="5">E82*I82</f>
        <v>0</v>
      </c>
      <c r="K82" s="888">
        <v>150</v>
      </c>
      <c r="L82" s="888">
        <f t="shared" ref="L82:L85" si="6">E82*K82</f>
        <v>150</v>
      </c>
      <c r="M82" s="888">
        <f>J82+H82*Onderbouwing_M29!$Q$2+L82</f>
        <v>150</v>
      </c>
      <c r="N82" s="854"/>
      <c r="O82" s="891"/>
      <c r="P82" s="891"/>
      <c r="Q82" s="891"/>
      <c r="R82" s="905"/>
    </row>
    <row r="83" spans="1:18" s="863" customFormat="1" ht="15.75" customHeight="1" outlineLevel="2">
      <c r="B83" s="886" t="s">
        <v>1701</v>
      </c>
      <c r="C83" s="856"/>
      <c r="D83" s="886" t="s">
        <v>1601</v>
      </c>
      <c r="E83" s="887">
        <v>1</v>
      </c>
      <c r="F83" s="865" t="s">
        <v>1480</v>
      </c>
      <c r="G83" s="888">
        <v>0</v>
      </c>
      <c r="H83" s="888">
        <f t="shared" ref="H83" si="7">E83*G83</f>
        <v>0</v>
      </c>
      <c r="I83" s="888">
        <v>0</v>
      </c>
      <c r="J83" s="888">
        <f t="shared" ref="J83" si="8">E83*I83</f>
        <v>0</v>
      </c>
      <c r="K83" s="888">
        <v>75</v>
      </c>
      <c r="L83" s="888">
        <f t="shared" si="6"/>
        <v>75</v>
      </c>
      <c r="M83" s="888">
        <f>J83+H83*Onderbouwing_M29!$Q$2+L83</f>
        <v>75</v>
      </c>
      <c r="N83" s="854"/>
      <c r="O83" s="891"/>
      <c r="P83" s="891"/>
      <c r="Q83" s="891"/>
      <c r="R83" s="905"/>
    </row>
    <row r="84" spans="1:18" s="863" customFormat="1" ht="15.75" customHeight="1" outlineLevel="2">
      <c r="B84" s="886" t="s">
        <v>1702</v>
      </c>
      <c r="C84" s="856"/>
      <c r="D84" s="886" t="s">
        <v>1602</v>
      </c>
      <c r="E84" s="887">
        <v>1</v>
      </c>
      <c r="F84" s="865" t="s">
        <v>1480</v>
      </c>
      <c r="G84" s="888">
        <v>0</v>
      </c>
      <c r="H84" s="888">
        <f t="shared" ref="H84" si="9">E84*G84</f>
        <v>0</v>
      </c>
      <c r="I84" s="888">
        <v>0</v>
      </c>
      <c r="J84" s="888">
        <f t="shared" ref="J84" si="10">E84*I84</f>
        <v>0</v>
      </c>
      <c r="K84" s="888">
        <v>175</v>
      </c>
      <c r="L84" s="888">
        <f t="shared" ref="L84" si="11">E84*K84</f>
        <v>175</v>
      </c>
      <c r="M84" s="888">
        <f>J84+H84*Onderbouwing_M29!$Q$2+L84</f>
        <v>175</v>
      </c>
      <c r="N84" s="854"/>
      <c r="O84" s="891"/>
      <c r="P84" s="891"/>
      <c r="Q84" s="891"/>
      <c r="R84" s="905"/>
    </row>
    <row r="85" spans="1:18" s="863" customFormat="1" ht="15.75" customHeight="1" outlineLevel="2">
      <c r="B85" s="886" t="s">
        <v>1703</v>
      </c>
      <c r="C85" s="856"/>
      <c r="D85" s="886" t="s">
        <v>1479</v>
      </c>
      <c r="E85" s="887">
        <v>1</v>
      </c>
      <c r="F85" s="865" t="s">
        <v>76</v>
      </c>
      <c r="G85" s="888">
        <v>0</v>
      </c>
      <c r="H85" s="888">
        <f t="shared" si="4"/>
        <v>0</v>
      </c>
      <c r="I85" s="888">
        <v>0</v>
      </c>
      <c r="J85" s="888">
        <f t="shared" si="5"/>
        <v>0</v>
      </c>
      <c r="K85" s="888">
        <v>8</v>
      </c>
      <c r="L85" s="888">
        <f t="shared" si="6"/>
        <v>8</v>
      </c>
      <c r="M85" s="888">
        <f>J85+H85*Onderbouwing_M29!$Q$2+L85</f>
        <v>8</v>
      </c>
      <c r="N85" s="854"/>
      <c r="O85" s="891"/>
      <c r="P85" s="891"/>
      <c r="Q85" s="891"/>
      <c r="R85" s="905"/>
    </row>
    <row r="86" spans="1:18" ht="15.75" customHeight="1" outlineLevel="2">
      <c r="B86" s="886"/>
      <c r="C86" s="842"/>
      <c r="D86" s="865"/>
      <c r="E86" s="904"/>
      <c r="F86" s="860"/>
      <c r="G86" s="858">
        <v>0</v>
      </c>
      <c r="H86" s="888">
        <f>E86*G86</f>
        <v>0</v>
      </c>
      <c r="I86" s="888">
        <v>0</v>
      </c>
      <c r="J86" s="888">
        <f>E86*I86</f>
        <v>0</v>
      </c>
      <c r="K86" s="888"/>
      <c r="L86" s="888">
        <f>E86*K86</f>
        <v>0</v>
      </c>
      <c r="M86" s="888">
        <f>J86+H86*Onderbouwing_M29!$Q$2+L86</f>
        <v>0</v>
      </c>
      <c r="N86" s="840"/>
      <c r="O86" s="889"/>
      <c r="P86" s="889"/>
      <c r="Q86" s="891"/>
      <c r="R86" s="847"/>
    </row>
    <row r="87" spans="1:18" ht="10.25" customHeight="1" outlineLevel="1" collapsed="1">
      <c r="B87" s="892"/>
      <c r="C87" s="842"/>
      <c r="D87" s="893"/>
      <c r="E87" s="894"/>
      <c r="F87" s="893"/>
      <c r="G87" s="895"/>
      <c r="H87" s="895"/>
      <c r="I87" s="895"/>
      <c r="J87" s="895"/>
      <c r="K87" s="895"/>
      <c r="L87" s="895"/>
      <c r="M87" s="895"/>
      <c r="N87" s="840"/>
      <c r="O87" s="896"/>
      <c r="P87" s="897"/>
      <c r="Q87" s="891"/>
      <c r="R87" s="847"/>
    </row>
    <row r="88" spans="1:18" ht="15.75" hidden="1" customHeight="1" outlineLevel="1" collapsed="1">
      <c r="B88" s="849" t="s">
        <v>197</v>
      </c>
      <c r="C88" s="842"/>
      <c r="D88" s="850" t="s">
        <v>198</v>
      </c>
      <c r="E88" s="884">
        <v>1</v>
      </c>
      <c r="F88" s="850" t="s">
        <v>79</v>
      </c>
      <c r="G88" s="851"/>
      <c r="H88" s="851">
        <f>SUM(H89:H105)</f>
        <v>1.9750000000000003</v>
      </c>
      <c r="I88" s="851"/>
      <c r="J88" s="851">
        <f>SUM(J89:J105)</f>
        <v>152.74730087416668</v>
      </c>
      <c r="K88" s="851"/>
      <c r="L88" s="851">
        <f>SUM(L89:L105)</f>
        <v>0</v>
      </c>
      <c r="M88" s="851">
        <f>SUM(M89:M105)</f>
        <v>271.24730087416668</v>
      </c>
      <c r="N88" s="840"/>
      <c r="O88" s="852">
        <f>SUM(M89:M105)</f>
        <v>271.24730087416668</v>
      </c>
      <c r="P88" s="885" t="str">
        <f>B88</f>
        <v>V1-2-A</v>
      </c>
      <c r="Q88" s="891"/>
      <c r="R88" s="847"/>
    </row>
    <row r="89" spans="1:18" ht="15.75" hidden="1" customHeight="1" outlineLevel="2">
      <c r="B89" s="886"/>
      <c r="C89" s="842"/>
      <c r="D89" s="901" t="s">
        <v>188</v>
      </c>
      <c r="E89" s="887"/>
      <c r="F89" s="902"/>
      <c r="G89" s="903"/>
      <c r="H89" s="903"/>
      <c r="I89" s="903"/>
      <c r="J89" s="903"/>
      <c r="K89" s="903"/>
      <c r="L89" s="888"/>
      <c r="M89" s="888"/>
      <c r="N89" s="840"/>
      <c r="O89" s="889"/>
      <c r="P89" s="889"/>
      <c r="Q89" s="891"/>
      <c r="R89" s="847"/>
    </row>
    <row r="90" spans="1:18" s="863" customFormat="1" ht="15.75" hidden="1" customHeight="1" outlineLevel="2">
      <c r="B90" s="890"/>
      <c r="C90" s="856"/>
      <c r="D90" s="860" t="s">
        <v>199</v>
      </c>
      <c r="E90" s="907"/>
      <c r="F90" s="860" t="s">
        <v>79</v>
      </c>
      <c r="G90" s="858"/>
      <c r="H90" s="858"/>
      <c r="I90" s="858"/>
      <c r="J90" s="858"/>
      <c r="K90" s="858">
        <v>27</v>
      </c>
      <c r="L90" s="859">
        <f>+K90*E90</f>
        <v>0</v>
      </c>
      <c r="M90" s="858">
        <f>L90</f>
        <v>0</v>
      </c>
      <c r="N90" s="854"/>
      <c r="O90" s="891"/>
      <c r="P90" s="891"/>
      <c r="Q90" s="908" t="s">
        <v>200</v>
      </c>
      <c r="R90" s="905"/>
    </row>
    <row r="91" spans="1:18" s="863" customFormat="1" ht="15.75" hidden="1" customHeight="1" outlineLevel="2">
      <c r="A91" s="854"/>
      <c r="B91" s="890"/>
      <c r="C91" s="856"/>
      <c r="D91" s="860" t="s">
        <v>201</v>
      </c>
      <c r="E91" s="907"/>
      <c r="F91" s="909" t="s">
        <v>79</v>
      </c>
      <c r="G91" s="857">
        <v>0.5</v>
      </c>
      <c r="H91" s="857">
        <f t="shared" ref="H91:H103" si="12">E91*G91</f>
        <v>0</v>
      </c>
      <c r="I91" s="910">
        <v>3.75</v>
      </c>
      <c r="J91" s="859">
        <f t="shared" ref="J91:J105" si="13">E91*I91</f>
        <v>0</v>
      </c>
      <c r="K91" s="859"/>
      <c r="L91" s="859">
        <f>+K91*E91</f>
        <v>0</v>
      </c>
      <c r="M91" s="859">
        <f>J91+H91*Onderbouwing_M29!$Q$2+L91</f>
        <v>0</v>
      </c>
      <c r="N91" s="854"/>
      <c r="O91" s="860"/>
      <c r="P91" s="864" t="s">
        <v>81</v>
      </c>
      <c r="Q91" s="860" t="s">
        <v>202</v>
      </c>
      <c r="R91" s="861">
        <f>M91-O91</f>
        <v>0</v>
      </c>
    </row>
    <row r="92" spans="1:18" s="863" customFormat="1" ht="15.75" hidden="1" customHeight="1" outlineLevel="2">
      <c r="A92" s="862"/>
      <c r="B92" s="890"/>
      <c r="C92" s="856"/>
      <c r="D92" s="860"/>
      <c r="E92" s="904"/>
      <c r="F92" s="860"/>
      <c r="G92" s="858">
        <v>0</v>
      </c>
      <c r="H92" s="858">
        <f t="shared" si="12"/>
        <v>0</v>
      </c>
      <c r="I92" s="858">
        <v>0</v>
      </c>
      <c r="J92" s="858">
        <f t="shared" si="13"/>
        <v>0</v>
      </c>
      <c r="K92" s="858"/>
      <c r="L92" s="858">
        <f>E92*K92</f>
        <v>0</v>
      </c>
      <c r="M92" s="858">
        <f>J92+H92*Onderbouwing_M29!$Q$2+L92</f>
        <v>0</v>
      </c>
      <c r="N92" s="854"/>
      <c r="O92" s="891"/>
      <c r="P92" s="891"/>
      <c r="Q92" s="891"/>
      <c r="R92" s="905"/>
    </row>
    <row r="93" spans="1:18" s="863" customFormat="1" ht="15.75" hidden="1" customHeight="1" outlineLevel="2">
      <c r="A93" s="911"/>
      <c r="B93" s="912"/>
      <c r="C93" s="856"/>
      <c r="D93" s="913" t="s">
        <v>203</v>
      </c>
      <c r="E93" s="914">
        <v>1.1000000000000001</v>
      </c>
      <c r="F93" s="915" t="s">
        <v>79</v>
      </c>
      <c r="G93" s="859">
        <v>0</v>
      </c>
      <c r="H93" s="859">
        <f t="shared" si="12"/>
        <v>0</v>
      </c>
      <c r="I93" s="859">
        <f>'Materiaal '!$E$173</f>
        <v>1.7944749999999998</v>
      </c>
      <c r="J93" s="859">
        <f t="shared" si="13"/>
        <v>1.9739225</v>
      </c>
      <c r="K93" s="859"/>
      <c r="L93" s="859">
        <f t="shared" ref="L93:L104" si="14">+K93*E93</f>
        <v>0</v>
      </c>
      <c r="M93" s="859">
        <f>J93+H93*Onderbouwing_M29!$Q$2+L93</f>
        <v>1.9739225</v>
      </c>
      <c r="N93" s="854"/>
      <c r="O93" s="858"/>
      <c r="P93" s="858"/>
      <c r="Q93" s="860"/>
      <c r="R93" s="861">
        <f t="shared" ref="R93:R104" si="15">M93-O93</f>
        <v>1.9739225</v>
      </c>
    </row>
    <row r="94" spans="1:18" s="863" customFormat="1" ht="15.75" hidden="1" customHeight="1" outlineLevel="2">
      <c r="A94" s="862"/>
      <c r="B94" s="912"/>
      <c r="C94" s="856"/>
      <c r="D94" s="913" t="s">
        <v>204</v>
      </c>
      <c r="E94" s="914">
        <v>1</v>
      </c>
      <c r="F94" s="915" t="s">
        <v>79</v>
      </c>
      <c r="G94" s="859">
        <v>0.04</v>
      </c>
      <c r="H94" s="859">
        <f t="shared" si="12"/>
        <v>0.04</v>
      </c>
      <c r="I94" s="859">
        <v>0</v>
      </c>
      <c r="J94" s="859">
        <f t="shared" si="13"/>
        <v>0</v>
      </c>
      <c r="K94" s="859"/>
      <c r="L94" s="859">
        <f t="shared" si="14"/>
        <v>0</v>
      </c>
      <c r="M94" s="859">
        <f>J94+H94*Onderbouwing_M29!$Q$2+L94</f>
        <v>2.4</v>
      </c>
      <c r="N94" s="854"/>
      <c r="O94" s="858"/>
      <c r="P94" s="858"/>
      <c r="Q94" s="860"/>
      <c r="R94" s="861">
        <f t="shared" si="15"/>
        <v>2.4</v>
      </c>
    </row>
    <row r="95" spans="1:18" s="863" customFormat="1" ht="15.75" hidden="1" customHeight="1" outlineLevel="2">
      <c r="A95" s="911"/>
      <c r="B95" s="912"/>
      <c r="C95" s="856"/>
      <c r="D95" s="913" t="s">
        <v>205</v>
      </c>
      <c r="E95" s="914">
        <f>2.85*E88</f>
        <v>2.85</v>
      </c>
      <c r="F95" s="916" t="s">
        <v>76</v>
      </c>
      <c r="G95" s="859">
        <v>0.2</v>
      </c>
      <c r="H95" s="859">
        <f t="shared" si="12"/>
        <v>0.57000000000000006</v>
      </c>
      <c r="I95" s="859">
        <f>'Materiaal '!$E$63</f>
        <v>2.56937675</v>
      </c>
      <c r="J95" s="859">
        <f t="shared" si="13"/>
        <v>7.3227237375000005</v>
      </c>
      <c r="K95" s="859"/>
      <c r="L95" s="859">
        <f t="shared" si="14"/>
        <v>0</v>
      </c>
      <c r="M95" s="859">
        <f>J95+H95*Onderbouwing_M29!$Q$2+L95</f>
        <v>41.522723737500002</v>
      </c>
      <c r="N95" s="854"/>
      <c r="O95" s="860"/>
      <c r="P95" s="860"/>
      <c r="Q95" s="860" t="s">
        <v>206</v>
      </c>
      <c r="R95" s="861">
        <f t="shared" si="15"/>
        <v>41.522723737500002</v>
      </c>
    </row>
    <row r="96" spans="1:18" s="863" customFormat="1" ht="15.75" hidden="1" customHeight="1" outlineLevel="2">
      <c r="A96" s="911"/>
      <c r="B96" s="912"/>
      <c r="C96" s="856"/>
      <c r="D96" s="913" t="s">
        <v>207</v>
      </c>
      <c r="E96" s="914">
        <v>1.05</v>
      </c>
      <c r="F96" s="916" t="s">
        <v>79</v>
      </c>
      <c r="G96" s="859">
        <v>0</v>
      </c>
      <c r="H96" s="859">
        <f t="shared" si="12"/>
        <v>0</v>
      </c>
      <c r="I96" s="859">
        <f>'Materiaal '!$E$114</f>
        <v>17.529911999999999</v>
      </c>
      <c r="J96" s="859">
        <f t="shared" si="13"/>
        <v>18.406407600000001</v>
      </c>
      <c r="K96" s="859"/>
      <c r="L96" s="859">
        <f t="shared" si="14"/>
        <v>0</v>
      </c>
      <c r="M96" s="859">
        <f>J96+H96*Onderbouwing_M29!$Q$2+L96</f>
        <v>18.406407600000001</v>
      </c>
      <c r="N96" s="854"/>
      <c r="O96" s="858"/>
      <c r="P96" s="858"/>
      <c r="Q96" s="860"/>
      <c r="R96" s="861">
        <f t="shared" si="15"/>
        <v>18.406407600000001</v>
      </c>
    </row>
    <row r="97" spans="1:18" s="863" customFormat="1" ht="15.75" hidden="1" customHeight="1" outlineLevel="2">
      <c r="A97" s="862"/>
      <c r="B97" s="912"/>
      <c r="C97" s="856"/>
      <c r="D97" s="913" t="str">
        <f>D96</f>
        <v>Recticel Eurowall 1200x600x95 mm, PIR Spouwplaat RC 4,7</v>
      </c>
      <c r="E97" s="914">
        <v>1</v>
      </c>
      <c r="F97" s="916" t="s">
        <v>79</v>
      </c>
      <c r="G97" s="859">
        <v>0.15</v>
      </c>
      <c r="H97" s="859">
        <f t="shared" si="12"/>
        <v>0.15</v>
      </c>
      <c r="I97" s="859"/>
      <c r="J97" s="859">
        <f t="shared" si="13"/>
        <v>0</v>
      </c>
      <c r="K97" s="859"/>
      <c r="L97" s="859">
        <f t="shared" si="14"/>
        <v>0</v>
      </c>
      <c r="M97" s="859">
        <f>J97+H97*Onderbouwing_M29!$Q$2+L97</f>
        <v>9</v>
      </c>
      <c r="N97" s="854"/>
      <c r="O97" s="858"/>
      <c r="P97" s="858"/>
      <c r="Q97" s="860"/>
      <c r="R97" s="861">
        <f t="shared" si="15"/>
        <v>9</v>
      </c>
    </row>
    <row r="98" spans="1:18" s="863" customFormat="1" ht="15.75" hidden="1" customHeight="1" outlineLevel="2">
      <c r="A98" s="911"/>
      <c r="B98" s="912"/>
      <c r="C98" s="856"/>
      <c r="D98" s="913" t="s">
        <v>208</v>
      </c>
      <c r="E98" s="914">
        <v>1.1000000000000001</v>
      </c>
      <c r="F98" s="915" t="s">
        <v>79</v>
      </c>
      <c r="G98" s="859">
        <v>0</v>
      </c>
      <c r="H98" s="859">
        <f t="shared" si="12"/>
        <v>0</v>
      </c>
      <c r="I98" s="859">
        <f>'Materiaal '!$E$174</f>
        <v>2.1754249999999997</v>
      </c>
      <c r="J98" s="859">
        <f t="shared" si="13"/>
        <v>2.3929674999999997</v>
      </c>
      <c r="K98" s="859"/>
      <c r="L98" s="859">
        <f t="shared" si="14"/>
        <v>0</v>
      </c>
      <c r="M98" s="859">
        <f>J98+H98*Onderbouwing_M29!$Q$2+L98</f>
        <v>2.3929674999999997</v>
      </c>
      <c r="N98" s="854"/>
      <c r="O98" s="858"/>
      <c r="P98" s="858"/>
      <c r="Q98" s="860"/>
      <c r="R98" s="861">
        <f t="shared" si="15"/>
        <v>2.3929674999999997</v>
      </c>
    </row>
    <row r="99" spans="1:18" s="863" customFormat="1" ht="15.75" hidden="1" customHeight="1" outlineLevel="2">
      <c r="A99" s="862" t="s">
        <v>209</v>
      </c>
      <c r="B99" s="912"/>
      <c r="C99" s="856"/>
      <c r="D99" s="913" t="s">
        <v>208</v>
      </c>
      <c r="E99" s="914">
        <v>1</v>
      </c>
      <c r="F99" s="915" t="s">
        <v>79</v>
      </c>
      <c r="G99" s="859">
        <v>0.04</v>
      </c>
      <c r="H99" s="859">
        <f t="shared" si="12"/>
        <v>0.04</v>
      </c>
      <c r="I99" s="859">
        <v>0</v>
      </c>
      <c r="J99" s="859">
        <f t="shared" si="13"/>
        <v>0</v>
      </c>
      <c r="K99" s="859"/>
      <c r="L99" s="859">
        <f t="shared" si="14"/>
        <v>0</v>
      </c>
      <c r="M99" s="859">
        <f>J99+H99*Onderbouwing_M29!$Q$2+L99</f>
        <v>2.4</v>
      </c>
      <c r="N99" s="854"/>
      <c r="O99" s="858"/>
      <c r="P99" s="858"/>
      <c r="Q99" s="860"/>
      <c r="R99" s="861">
        <f t="shared" si="15"/>
        <v>2.4</v>
      </c>
    </row>
    <row r="100" spans="1:18" s="863" customFormat="1" ht="15.75" hidden="1" customHeight="1" outlineLevel="2">
      <c r="A100" s="911"/>
      <c r="B100" s="912"/>
      <c r="C100" s="856"/>
      <c r="D100" s="913" t="s">
        <v>210</v>
      </c>
      <c r="E100" s="914">
        <v>2.2000000000000002</v>
      </c>
      <c r="F100" s="916" t="s">
        <v>76</v>
      </c>
      <c r="G100" s="859">
        <v>0.1</v>
      </c>
      <c r="H100" s="859">
        <f t="shared" si="12"/>
        <v>0.22000000000000003</v>
      </c>
      <c r="I100" s="857">
        <f>'Materiaal '!$E$43</f>
        <v>0.49068366666666663</v>
      </c>
      <c r="J100" s="859">
        <f t="shared" si="13"/>
        <v>1.0795040666666667</v>
      </c>
      <c r="K100" s="859"/>
      <c r="L100" s="859">
        <f t="shared" si="14"/>
        <v>0</v>
      </c>
      <c r="M100" s="859">
        <f>J100+H100*Onderbouwing_M29!$Q$2+L100</f>
        <v>14.279504066666668</v>
      </c>
      <c r="N100" s="854"/>
      <c r="O100" s="917"/>
      <c r="P100" s="917"/>
      <c r="Q100" s="860"/>
      <c r="R100" s="861">
        <f t="shared" si="15"/>
        <v>14.279504066666668</v>
      </c>
    </row>
    <row r="101" spans="1:18" s="863" customFormat="1" ht="15.75" hidden="1" customHeight="1" outlineLevel="2">
      <c r="A101" s="854"/>
      <c r="B101" s="912"/>
      <c r="C101" s="856"/>
      <c r="D101" s="913" t="s">
        <v>211</v>
      </c>
      <c r="E101" s="914">
        <v>2.2000000000000002</v>
      </c>
      <c r="F101" s="918" t="s">
        <v>76</v>
      </c>
      <c r="G101" s="859">
        <v>0</v>
      </c>
      <c r="H101" s="859">
        <f t="shared" si="12"/>
        <v>0</v>
      </c>
      <c r="I101" s="859">
        <v>0.12</v>
      </c>
      <c r="J101" s="859">
        <f t="shared" si="13"/>
        <v>0.26400000000000001</v>
      </c>
      <c r="K101" s="859"/>
      <c r="L101" s="859">
        <f t="shared" si="14"/>
        <v>0</v>
      </c>
      <c r="M101" s="859">
        <f>J101+H101*Onderbouwing_M29!$Q$2+L101</f>
        <v>0.26400000000000001</v>
      </c>
      <c r="N101" s="854"/>
      <c r="O101" s="860"/>
      <c r="P101" s="860"/>
      <c r="Q101" s="860"/>
      <c r="R101" s="861">
        <f t="shared" si="15"/>
        <v>0.26400000000000001</v>
      </c>
    </row>
    <row r="102" spans="1:18" s="863" customFormat="1" ht="15.75" hidden="1" customHeight="1" outlineLevel="2">
      <c r="A102" s="911"/>
      <c r="B102" s="912"/>
      <c r="C102" s="856"/>
      <c r="D102" s="919" t="s">
        <v>212</v>
      </c>
      <c r="E102" s="914">
        <v>5.7</v>
      </c>
      <c r="F102" s="916" t="s">
        <v>76</v>
      </c>
      <c r="G102" s="859">
        <v>0.15</v>
      </c>
      <c r="H102" s="859">
        <f t="shared" si="12"/>
        <v>0.85499999999999998</v>
      </c>
      <c r="I102" s="859">
        <f>'Materiaal '!$E$137</f>
        <v>19.878557100000002</v>
      </c>
      <c r="J102" s="859">
        <f t="shared" si="13"/>
        <v>113.30777547000001</v>
      </c>
      <c r="K102" s="859"/>
      <c r="L102" s="859">
        <f t="shared" si="14"/>
        <v>0</v>
      </c>
      <c r="M102" s="859">
        <f>J102+H102*Onderbouwing_M29!$Q$2+L102</f>
        <v>164.60777547000001</v>
      </c>
      <c r="N102" s="854"/>
      <c r="O102" s="917"/>
      <c r="P102" s="917"/>
      <c r="Q102" s="860"/>
      <c r="R102" s="861">
        <f t="shared" si="15"/>
        <v>164.60777547000001</v>
      </c>
    </row>
    <row r="103" spans="1:18" s="863" customFormat="1" ht="15.75" hidden="1" customHeight="1" outlineLevel="2">
      <c r="A103" s="854"/>
      <c r="B103" s="912"/>
      <c r="C103" s="856"/>
      <c r="D103" s="919" t="s">
        <v>213</v>
      </c>
      <c r="E103" s="914">
        <v>1</v>
      </c>
      <c r="F103" s="916" t="s">
        <v>79</v>
      </c>
      <c r="G103" s="859">
        <v>0.1</v>
      </c>
      <c r="H103" s="859">
        <f t="shared" si="12"/>
        <v>0.1</v>
      </c>
      <c r="I103" s="859">
        <v>5</v>
      </c>
      <c r="J103" s="859">
        <f t="shared" si="13"/>
        <v>5</v>
      </c>
      <c r="K103" s="859"/>
      <c r="L103" s="859">
        <f t="shared" si="14"/>
        <v>0</v>
      </c>
      <c r="M103" s="859">
        <f>J103+H103*Onderbouwing_M29!$Q$2+L103</f>
        <v>11</v>
      </c>
      <c r="N103" s="854"/>
      <c r="O103" s="917"/>
      <c r="P103" s="917"/>
      <c r="Q103" s="860"/>
      <c r="R103" s="861">
        <f t="shared" si="15"/>
        <v>11</v>
      </c>
    </row>
    <row r="104" spans="1:18" s="863" customFormat="1" ht="15.75" hidden="1" customHeight="1" outlineLevel="2">
      <c r="A104" s="854"/>
      <c r="B104" s="912"/>
      <c r="C104" s="856"/>
      <c r="D104" s="919" t="s">
        <v>214</v>
      </c>
      <c r="E104" s="907">
        <v>1</v>
      </c>
      <c r="F104" s="916" t="s">
        <v>79</v>
      </c>
      <c r="G104" s="859"/>
      <c r="H104" s="859"/>
      <c r="I104" s="859">
        <v>3</v>
      </c>
      <c r="J104" s="859">
        <f t="shared" si="13"/>
        <v>3</v>
      </c>
      <c r="K104" s="859"/>
      <c r="L104" s="859">
        <f t="shared" si="14"/>
        <v>0</v>
      </c>
      <c r="M104" s="859">
        <f>J104+H104*Onderbouwing_M29!$Q$2+L104</f>
        <v>3</v>
      </c>
      <c r="N104" s="854"/>
      <c r="O104" s="917"/>
      <c r="P104" s="917"/>
      <c r="Q104" s="860"/>
      <c r="R104" s="861">
        <f t="shared" si="15"/>
        <v>3</v>
      </c>
    </row>
    <row r="105" spans="1:18" s="863" customFormat="1" ht="15.75" hidden="1" customHeight="1" outlineLevel="2">
      <c r="A105" s="862"/>
      <c r="B105" s="890"/>
      <c r="C105" s="856"/>
      <c r="D105" s="860"/>
      <c r="E105" s="904"/>
      <c r="F105" s="860"/>
      <c r="G105" s="858">
        <v>0</v>
      </c>
      <c r="H105" s="858">
        <f>E105*G105</f>
        <v>0</v>
      </c>
      <c r="I105" s="858">
        <v>0</v>
      </c>
      <c r="J105" s="858">
        <f t="shared" si="13"/>
        <v>0</v>
      </c>
      <c r="K105" s="858"/>
      <c r="L105" s="858">
        <f>E105*K105</f>
        <v>0</v>
      </c>
      <c r="M105" s="858">
        <f>J105+H105*Onderbouwing_M29!$Q$2+L105</f>
        <v>0</v>
      </c>
      <c r="N105" s="854"/>
      <c r="O105" s="891"/>
      <c r="P105" s="891"/>
      <c r="Q105" s="891"/>
      <c r="R105" s="905"/>
    </row>
    <row r="106" spans="1:18" ht="10.25" hidden="1" customHeight="1" outlineLevel="1" collapsed="1"/>
    <row r="107" spans="1:18" ht="15.75" hidden="1" customHeight="1" outlineLevel="1" collapsed="1">
      <c r="B107" s="849" t="s">
        <v>215</v>
      </c>
      <c r="C107" s="842"/>
      <c r="D107" s="850" t="s">
        <v>216</v>
      </c>
      <c r="E107" s="884">
        <v>1</v>
      </c>
      <c r="F107" s="850" t="s">
        <v>79</v>
      </c>
      <c r="G107" s="851"/>
      <c r="H107" s="851">
        <f>SUM(H108:H125)</f>
        <v>2.68</v>
      </c>
      <c r="I107" s="851"/>
      <c r="J107" s="851">
        <f>SUM(J108:J125)</f>
        <v>139.19121823750001</v>
      </c>
      <c r="K107" s="851"/>
      <c r="L107" s="851">
        <f>SUM(L108:L125)</f>
        <v>0</v>
      </c>
      <c r="M107" s="851">
        <f>SUM(M108:M125)</f>
        <v>299.99121823749999</v>
      </c>
      <c r="N107" s="840"/>
      <c r="O107" s="852">
        <f>SUM(M108:M125)</f>
        <v>299.99121823749999</v>
      </c>
      <c r="P107" s="885" t="str">
        <f>B107</f>
        <v>V1-2-B</v>
      </c>
      <c r="Q107" s="853"/>
      <c r="R107" s="847"/>
    </row>
    <row r="108" spans="1:18" ht="15.75" hidden="1" customHeight="1" outlineLevel="2">
      <c r="B108" s="886"/>
      <c r="C108" s="842"/>
      <c r="D108" s="901" t="s">
        <v>188</v>
      </c>
      <c r="E108" s="887"/>
      <c r="F108" s="902"/>
      <c r="G108" s="903"/>
      <c r="H108" s="903"/>
      <c r="I108" s="903"/>
      <c r="J108" s="903"/>
      <c r="K108" s="903"/>
      <c r="L108" s="888"/>
      <c r="M108" s="888"/>
      <c r="N108" s="840"/>
      <c r="O108" s="889"/>
      <c r="P108" s="889"/>
      <c r="Q108" s="889"/>
      <c r="R108" s="847"/>
    </row>
    <row r="109" spans="1:18" s="863" customFormat="1" ht="15.75" hidden="1" customHeight="1" outlineLevel="2">
      <c r="B109" s="890"/>
      <c r="C109" s="856"/>
      <c r="D109" s="860" t="s">
        <v>199</v>
      </c>
      <c r="E109" s="907">
        <v>0</v>
      </c>
      <c r="F109" s="860" t="s">
        <v>79</v>
      </c>
      <c r="G109" s="858"/>
      <c r="H109" s="858"/>
      <c r="I109" s="858"/>
      <c r="J109" s="858"/>
      <c r="K109" s="858">
        <v>27</v>
      </c>
      <c r="L109" s="859">
        <f t="shared" ref="L109:L112" si="16">+K109*E109</f>
        <v>0</v>
      </c>
      <c r="M109" s="859">
        <f>J109+H109*Onderbouwing_M29!$Q$2+L109</f>
        <v>0</v>
      </c>
      <c r="N109" s="854"/>
      <c r="O109" s="891"/>
      <c r="P109" s="891"/>
      <c r="Q109" s="908" t="s">
        <v>200</v>
      </c>
      <c r="R109" s="905"/>
    </row>
    <row r="110" spans="1:18" s="863" customFormat="1" ht="15.75" hidden="1" customHeight="1" outlineLevel="2">
      <c r="B110" s="890"/>
      <c r="C110" s="856"/>
      <c r="D110" s="860" t="s">
        <v>201</v>
      </c>
      <c r="E110" s="907">
        <v>0</v>
      </c>
      <c r="F110" s="909" t="s">
        <v>79</v>
      </c>
      <c r="G110" s="857">
        <v>0.5</v>
      </c>
      <c r="H110" s="857">
        <f t="shared" ref="H110:H123" si="17">E110*G110</f>
        <v>0</v>
      </c>
      <c r="I110" s="910">
        <v>3.75</v>
      </c>
      <c r="J110" s="859">
        <f t="shared" ref="J110:J125" si="18">E110*I110</f>
        <v>0</v>
      </c>
      <c r="K110" s="859"/>
      <c r="L110" s="859">
        <f t="shared" si="16"/>
        <v>0</v>
      </c>
      <c r="M110" s="859">
        <f>J110+H110*Onderbouwing_M29!$Q$2+L110</f>
        <v>0</v>
      </c>
      <c r="N110" s="854"/>
      <c r="O110" s="860"/>
      <c r="P110" s="864" t="s">
        <v>81</v>
      </c>
      <c r="Q110" s="860" t="s">
        <v>202</v>
      </c>
      <c r="R110" s="861">
        <f>M110-O110</f>
        <v>0</v>
      </c>
    </row>
    <row r="111" spans="1:18" s="863" customFormat="1" ht="15.75" hidden="1" customHeight="1" outlineLevel="2">
      <c r="B111" s="890"/>
      <c r="C111" s="856"/>
      <c r="D111" s="860"/>
      <c r="E111" s="904"/>
      <c r="F111" s="860"/>
      <c r="G111" s="858">
        <v>0</v>
      </c>
      <c r="H111" s="858">
        <f t="shared" si="17"/>
        <v>0</v>
      </c>
      <c r="I111" s="858">
        <v>0</v>
      </c>
      <c r="J111" s="858">
        <f t="shared" si="18"/>
        <v>0</v>
      </c>
      <c r="K111" s="858"/>
      <c r="L111" s="859">
        <f t="shared" si="16"/>
        <v>0</v>
      </c>
      <c r="M111" s="858">
        <f>J111+H111*Onderbouwing_M29!$Q$2+L111</f>
        <v>0</v>
      </c>
      <c r="N111" s="854"/>
      <c r="O111" s="891"/>
      <c r="P111" s="891"/>
      <c r="Q111" s="891"/>
      <c r="R111" s="905"/>
    </row>
    <row r="112" spans="1:18" s="863" customFormat="1" ht="15.75" hidden="1" customHeight="1" outlineLevel="2">
      <c r="B112" s="912"/>
      <c r="C112" s="856"/>
      <c r="D112" s="913" t="s">
        <v>203</v>
      </c>
      <c r="E112" s="914">
        <v>1.1000000000000001</v>
      </c>
      <c r="F112" s="915" t="s">
        <v>79</v>
      </c>
      <c r="G112" s="859">
        <v>0</v>
      </c>
      <c r="H112" s="859">
        <f t="shared" si="17"/>
        <v>0</v>
      </c>
      <c r="I112" s="859">
        <f>'Materiaal '!$E$173</f>
        <v>1.7944749999999998</v>
      </c>
      <c r="J112" s="859">
        <f t="shared" si="18"/>
        <v>1.9739225</v>
      </c>
      <c r="K112" s="859"/>
      <c r="L112" s="859">
        <f t="shared" si="16"/>
        <v>0</v>
      </c>
      <c r="M112" s="859">
        <f>J112+H112*Onderbouwing_M29!$Q$2+L112</f>
        <v>1.9739225</v>
      </c>
      <c r="N112" s="854"/>
      <c r="O112" s="858"/>
      <c r="P112" s="858"/>
      <c r="Q112" s="860"/>
      <c r="R112" s="861">
        <f t="shared" ref="R112:R124" si="19">M112-O112</f>
        <v>1.9739225</v>
      </c>
    </row>
    <row r="113" spans="2:18" s="863" customFormat="1" ht="15.75" hidden="1" customHeight="1" outlineLevel="2">
      <c r="B113" s="912"/>
      <c r="C113" s="856"/>
      <c r="D113" s="913" t="s">
        <v>204</v>
      </c>
      <c r="E113" s="914">
        <v>1</v>
      </c>
      <c r="F113" s="915" t="s">
        <v>79</v>
      </c>
      <c r="G113" s="859">
        <v>0.04</v>
      </c>
      <c r="H113" s="859">
        <f t="shared" si="17"/>
        <v>0.04</v>
      </c>
      <c r="I113" s="859">
        <v>0</v>
      </c>
      <c r="J113" s="859">
        <f t="shared" si="18"/>
        <v>0</v>
      </c>
      <c r="K113" s="859"/>
      <c r="L113" s="859">
        <f t="shared" ref="L113:L124" si="20">+K113*E113</f>
        <v>0</v>
      </c>
      <c r="M113" s="859">
        <f>J113+H113*Onderbouwing_M29!$Q$2+L113</f>
        <v>2.4</v>
      </c>
      <c r="N113" s="854"/>
      <c r="O113" s="858"/>
      <c r="P113" s="858"/>
      <c r="Q113" s="860"/>
      <c r="R113" s="861">
        <f t="shared" si="19"/>
        <v>2.4</v>
      </c>
    </row>
    <row r="114" spans="2:18" s="863" customFormat="1" ht="15.75" hidden="1" customHeight="1" outlineLevel="2">
      <c r="B114" s="912"/>
      <c r="C114" s="856"/>
      <c r="D114" s="913" t="s">
        <v>205</v>
      </c>
      <c r="E114" s="914">
        <f>2.85*E107</f>
        <v>2.85</v>
      </c>
      <c r="F114" s="916" t="s">
        <v>76</v>
      </c>
      <c r="G114" s="859">
        <v>0.2</v>
      </c>
      <c r="H114" s="859">
        <f t="shared" si="17"/>
        <v>0.57000000000000006</v>
      </c>
      <c r="I114" s="859">
        <f>'Materiaal '!$E$63</f>
        <v>2.56937675</v>
      </c>
      <c r="J114" s="859">
        <f t="shared" si="18"/>
        <v>7.3227237375000005</v>
      </c>
      <c r="K114" s="859"/>
      <c r="L114" s="859">
        <f t="shared" si="20"/>
        <v>0</v>
      </c>
      <c r="M114" s="859">
        <f>J114+H114*Onderbouwing_M29!$Q$2+L114</f>
        <v>41.522723737500002</v>
      </c>
      <c r="N114" s="854"/>
      <c r="O114" s="860"/>
      <c r="P114" s="860"/>
      <c r="Q114" s="860" t="s">
        <v>206</v>
      </c>
      <c r="R114" s="861">
        <f t="shared" si="19"/>
        <v>41.522723737500002</v>
      </c>
    </row>
    <row r="115" spans="2:18" s="863" customFormat="1" ht="15.75" hidden="1" customHeight="1" outlineLevel="2">
      <c r="B115" s="912"/>
      <c r="C115" s="856"/>
      <c r="D115" s="913" t="s">
        <v>207</v>
      </c>
      <c r="E115" s="914">
        <v>1.05</v>
      </c>
      <c r="F115" s="916" t="s">
        <v>79</v>
      </c>
      <c r="G115" s="859">
        <v>0</v>
      </c>
      <c r="H115" s="859">
        <f t="shared" si="17"/>
        <v>0</v>
      </c>
      <c r="I115" s="859">
        <f>'Materiaal '!$E$114</f>
        <v>17.529911999999999</v>
      </c>
      <c r="J115" s="859">
        <f t="shared" si="18"/>
        <v>18.406407600000001</v>
      </c>
      <c r="K115" s="859"/>
      <c r="L115" s="859">
        <f t="shared" si="20"/>
        <v>0</v>
      </c>
      <c r="M115" s="859">
        <f>J115+H115*Onderbouwing_M29!$Q$2+L115</f>
        <v>18.406407600000001</v>
      </c>
      <c r="N115" s="854"/>
      <c r="O115" s="858"/>
      <c r="P115" s="858"/>
      <c r="Q115" s="860"/>
      <c r="R115" s="861">
        <f t="shared" si="19"/>
        <v>18.406407600000001</v>
      </c>
    </row>
    <row r="116" spans="2:18" s="863" customFormat="1" ht="15.75" hidden="1" customHeight="1" outlineLevel="2">
      <c r="B116" s="912"/>
      <c r="C116" s="856"/>
      <c r="D116" s="913" t="str">
        <f>D115</f>
        <v>Recticel Eurowall 1200x600x95 mm, PIR Spouwplaat RC 4,7</v>
      </c>
      <c r="E116" s="914">
        <v>1</v>
      </c>
      <c r="F116" s="916" t="s">
        <v>79</v>
      </c>
      <c r="G116" s="859">
        <v>0.15</v>
      </c>
      <c r="H116" s="859">
        <f t="shared" si="17"/>
        <v>0.15</v>
      </c>
      <c r="I116" s="859"/>
      <c r="J116" s="859">
        <f t="shared" si="18"/>
        <v>0</v>
      </c>
      <c r="K116" s="859"/>
      <c r="L116" s="859">
        <f t="shared" si="20"/>
        <v>0</v>
      </c>
      <c r="M116" s="859">
        <f>J116+H116*Onderbouwing_M29!$Q$2+L116</f>
        <v>9</v>
      </c>
      <c r="N116" s="854"/>
      <c r="O116" s="858"/>
      <c r="P116" s="858"/>
      <c r="Q116" s="860"/>
      <c r="R116" s="861">
        <f t="shared" si="19"/>
        <v>9</v>
      </c>
    </row>
    <row r="117" spans="2:18" s="863" customFormat="1" ht="15.75" hidden="1" customHeight="1" outlineLevel="2">
      <c r="B117" s="912"/>
      <c r="C117" s="856"/>
      <c r="D117" s="913" t="s">
        <v>217</v>
      </c>
      <c r="E117" s="914">
        <v>1.1000000000000001</v>
      </c>
      <c r="F117" s="915" t="s">
        <v>79</v>
      </c>
      <c r="G117" s="859">
        <v>0</v>
      </c>
      <c r="H117" s="859">
        <f t="shared" si="17"/>
        <v>0</v>
      </c>
      <c r="I117" s="859">
        <f>'Materiaal '!$E$174</f>
        <v>2.1754249999999997</v>
      </c>
      <c r="J117" s="859">
        <f t="shared" si="18"/>
        <v>2.3929674999999997</v>
      </c>
      <c r="K117" s="859"/>
      <c r="L117" s="859">
        <f t="shared" si="20"/>
        <v>0</v>
      </c>
      <c r="M117" s="859">
        <f>J117+H117*Onderbouwing_M29!$Q$2+L117</f>
        <v>2.3929674999999997</v>
      </c>
      <c r="N117" s="854"/>
      <c r="O117" s="858"/>
      <c r="P117" s="858"/>
      <c r="Q117" s="860"/>
      <c r="R117" s="861">
        <f t="shared" si="19"/>
        <v>2.3929674999999997</v>
      </c>
    </row>
    <row r="118" spans="2:18" s="863" customFormat="1" ht="15.75" hidden="1" customHeight="1" outlineLevel="2">
      <c r="B118" s="912"/>
      <c r="C118" s="856"/>
      <c r="D118" s="913" t="s">
        <v>217</v>
      </c>
      <c r="E118" s="914">
        <v>1</v>
      </c>
      <c r="F118" s="915" t="s">
        <v>79</v>
      </c>
      <c r="G118" s="859">
        <v>0.04</v>
      </c>
      <c r="H118" s="859">
        <f t="shared" si="17"/>
        <v>0.04</v>
      </c>
      <c r="I118" s="859">
        <v>0</v>
      </c>
      <c r="J118" s="859">
        <f t="shared" si="18"/>
        <v>0</v>
      </c>
      <c r="K118" s="859"/>
      <c r="L118" s="859">
        <f t="shared" si="20"/>
        <v>0</v>
      </c>
      <c r="M118" s="859">
        <f>J118+H118*Onderbouwing_M29!$Q$2+L118</f>
        <v>2.4</v>
      </c>
      <c r="N118" s="854"/>
      <c r="O118" s="858"/>
      <c r="P118" s="858"/>
      <c r="Q118" s="860"/>
      <c r="R118" s="861">
        <f t="shared" si="19"/>
        <v>2.4</v>
      </c>
    </row>
    <row r="119" spans="2:18" s="863" customFormat="1" ht="15.75" hidden="1" customHeight="1" outlineLevel="2">
      <c r="B119" s="912"/>
      <c r="C119" s="856"/>
      <c r="D119" s="913" t="s">
        <v>210</v>
      </c>
      <c r="E119" s="914">
        <v>2.2000000000000002</v>
      </c>
      <c r="F119" s="916" t="s">
        <v>76</v>
      </c>
      <c r="G119" s="859">
        <v>0.1</v>
      </c>
      <c r="H119" s="859">
        <f t="shared" si="17"/>
        <v>0.22000000000000003</v>
      </c>
      <c r="I119" s="857">
        <f>'Materiaal '!$E$43</f>
        <v>0.49068366666666663</v>
      </c>
      <c r="J119" s="859">
        <f t="shared" si="18"/>
        <v>1.0795040666666667</v>
      </c>
      <c r="K119" s="859"/>
      <c r="L119" s="859">
        <f t="shared" si="20"/>
        <v>0</v>
      </c>
      <c r="M119" s="859">
        <f>J119+H119*Onderbouwing_M29!$Q$2+L119</f>
        <v>14.279504066666668</v>
      </c>
      <c r="N119" s="854"/>
      <c r="O119" s="917"/>
      <c r="P119" s="917"/>
      <c r="Q119" s="860"/>
      <c r="R119" s="861">
        <f t="shared" si="19"/>
        <v>14.279504066666668</v>
      </c>
    </row>
    <row r="120" spans="2:18" s="863" customFormat="1" ht="15.75" hidden="1" customHeight="1" outlineLevel="2">
      <c r="B120" s="912"/>
      <c r="C120" s="856"/>
      <c r="D120" s="913" t="s">
        <v>211</v>
      </c>
      <c r="E120" s="914">
        <v>2.2000000000000002</v>
      </c>
      <c r="F120" s="918" t="s">
        <v>76</v>
      </c>
      <c r="G120" s="859">
        <v>0</v>
      </c>
      <c r="H120" s="859">
        <f t="shared" si="17"/>
        <v>0</v>
      </c>
      <c r="I120" s="859">
        <v>0.12</v>
      </c>
      <c r="J120" s="859">
        <f t="shared" si="18"/>
        <v>0.26400000000000001</v>
      </c>
      <c r="K120" s="859"/>
      <c r="L120" s="859">
        <f t="shared" si="20"/>
        <v>0</v>
      </c>
      <c r="M120" s="859">
        <f>J120+H120*Onderbouwing_M29!$Q$2+L120</f>
        <v>0.26400000000000001</v>
      </c>
      <c r="N120" s="854"/>
      <c r="O120" s="860"/>
      <c r="P120" s="860"/>
      <c r="Q120" s="860"/>
      <c r="R120" s="861">
        <f t="shared" si="19"/>
        <v>0.26400000000000001</v>
      </c>
    </row>
    <row r="121" spans="2:18" s="863" customFormat="1" ht="15.75" hidden="1" customHeight="1" outlineLevel="2">
      <c r="B121" s="912"/>
      <c r="C121" s="856"/>
      <c r="D121" s="919" t="s">
        <v>218</v>
      </c>
      <c r="E121" s="914">
        <v>1.1000000000000001</v>
      </c>
      <c r="F121" s="916" t="s">
        <v>79</v>
      </c>
      <c r="G121" s="859"/>
      <c r="H121" s="859">
        <f t="shared" si="17"/>
        <v>0</v>
      </c>
      <c r="I121" s="859">
        <f>'Materiaal '!$E$133</f>
        <v>90.228811666666658</v>
      </c>
      <c r="J121" s="859">
        <f t="shared" si="18"/>
        <v>99.251692833333337</v>
      </c>
      <c r="K121" s="859"/>
      <c r="L121" s="859">
        <f t="shared" si="20"/>
        <v>0</v>
      </c>
      <c r="M121" s="859">
        <f>J121+H121*Onderbouwing_M29!$Q$2+L121</f>
        <v>99.251692833333337</v>
      </c>
      <c r="N121" s="854"/>
      <c r="O121" s="917"/>
      <c r="P121" s="917"/>
      <c r="Q121" s="860"/>
      <c r="R121" s="861">
        <f t="shared" si="19"/>
        <v>99.251692833333337</v>
      </c>
    </row>
    <row r="122" spans="2:18" s="863" customFormat="1" ht="15.75" hidden="1" customHeight="1" outlineLevel="2">
      <c r="B122" s="912"/>
      <c r="C122" s="856"/>
      <c r="D122" s="919" t="s">
        <v>218</v>
      </c>
      <c r="E122" s="914">
        <v>1</v>
      </c>
      <c r="F122" s="916" t="s">
        <v>79</v>
      </c>
      <c r="G122" s="859">
        <v>1.55</v>
      </c>
      <c r="H122" s="859">
        <f t="shared" si="17"/>
        <v>1.55</v>
      </c>
      <c r="I122" s="859">
        <f>'Materiaal '!E684</f>
        <v>0</v>
      </c>
      <c r="J122" s="859">
        <f t="shared" si="18"/>
        <v>0</v>
      </c>
      <c r="K122" s="859"/>
      <c r="L122" s="859">
        <f t="shared" si="20"/>
        <v>0</v>
      </c>
      <c r="M122" s="859">
        <f>J122+H122*Onderbouwing_M29!$Q$2+L122</f>
        <v>93</v>
      </c>
      <c r="N122" s="854"/>
      <c r="O122" s="917"/>
      <c r="P122" s="917"/>
      <c r="Q122" s="860"/>
      <c r="R122" s="861">
        <f t="shared" si="19"/>
        <v>93</v>
      </c>
    </row>
    <row r="123" spans="2:18" s="863" customFormat="1" ht="15.75" hidden="1" customHeight="1" outlineLevel="2">
      <c r="B123" s="912"/>
      <c r="C123" s="856"/>
      <c r="D123" s="919" t="s">
        <v>219</v>
      </c>
      <c r="E123" s="914">
        <f>1*E112</f>
        <v>1.1000000000000001</v>
      </c>
      <c r="F123" s="916" t="s">
        <v>79</v>
      </c>
      <c r="G123" s="859">
        <v>0.1</v>
      </c>
      <c r="H123" s="859">
        <f t="shared" si="17"/>
        <v>0.11000000000000001</v>
      </c>
      <c r="I123" s="859">
        <v>5</v>
      </c>
      <c r="J123" s="859">
        <f t="shared" si="18"/>
        <v>5.5</v>
      </c>
      <c r="K123" s="859"/>
      <c r="L123" s="859">
        <f t="shared" si="20"/>
        <v>0</v>
      </c>
      <c r="M123" s="859">
        <f>J123+H123*Onderbouwing_M29!$Q$2+L123</f>
        <v>12.100000000000001</v>
      </c>
      <c r="N123" s="854"/>
      <c r="O123" s="917"/>
      <c r="P123" s="917"/>
      <c r="Q123" s="860"/>
      <c r="R123" s="861">
        <f t="shared" si="19"/>
        <v>12.100000000000001</v>
      </c>
    </row>
    <row r="124" spans="2:18" s="863" customFormat="1" ht="15.75" hidden="1" customHeight="1" outlineLevel="2">
      <c r="B124" s="912"/>
      <c r="C124" s="856"/>
      <c r="D124" s="919" t="s">
        <v>214</v>
      </c>
      <c r="E124" s="907">
        <v>1</v>
      </c>
      <c r="F124" s="916" t="s">
        <v>79</v>
      </c>
      <c r="G124" s="859"/>
      <c r="H124" s="859"/>
      <c r="I124" s="859">
        <v>3</v>
      </c>
      <c r="J124" s="859">
        <f t="shared" si="18"/>
        <v>3</v>
      </c>
      <c r="K124" s="859"/>
      <c r="L124" s="859">
        <f t="shared" si="20"/>
        <v>0</v>
      </c>
      <c r="M124" s="859">
        <f>J124+H124*Onderbouwing_M29!$Q$2+L124</f>
        <v>3</v>
      </c>
      <c r="N124" s="854"/>
      <c r="O124" s="917"/>
      <c r="P124" s="917"/>
      <c r="Q124" s="860"/>
      <c r="R124" s="861">
        <f t="shared" si="19"/>
        <v>3</v>
      </c>
    </row>
    <row r="125" spans="2:18" s="863" customFormat="1" ht="15.75" hidden="1" customHeight="1" outlineLevel="2">
      <c r="B125" s="890"/>
      <c r="C125" s="856"/>
      <c r="D125" s="860"/>
      <c r="E125" s="904"/>
      <c r="F125" s="860"/>
      <c r="G125" s="858">
        <v>0</v>
      </c>
      <c r="H125" s="858">
        <f>E125*G125</f>
        <v>0</v>
      </c>
      <c r="I125" s="858">
        <v>0</v>
      </c>
      <c r="J125" s="858">
        <f t="shared" si="18"/>
        <v>0</v>
      </c>
      <c r="K125" s="858"/>
      <c r="L125" s="858">
        <f>E125*K125</f>
        <v>0</v>
      </c>
      <c r="M125" s="858">
        <f>J125+H125*Onderbouwing_M29!$Q$2+L125</f>
        <v>0</v>
      </c>
      <c r="N125" s="854"/>
      <c r="O125" s="891"/>
      <c r="P125" s="891"/>
      <c r="Q125" s="891"/>
      <c r="R125" s="905"/>
    </row>
    <row r="126" spans="2:18" ht="10.25" hidden="1" customHeight="1" outlineLevel="1" collapsed="1">
      <c r="B126" s="892"/>
      <c r="C126" s="842"/>
      <c r="D126" s="893"/>
      <c r="E126" s="894"/>
      <c r="F126" s="893"/>
      <c r="G126" s="895"/>
      <c r="H126" s="895"/>
      <c r="I126" s="895"/>
      <c r="J126" s="895"/>
      <c r="K126" s="895"/>
      <c r="L126" s="895"/>
      <c r="M126" s="895"/>
      <c r="N126" s="840"/>
      <c r="O126" s="896"/>
      <c r="P126" s="897"/>
      <c r="Q126" s="920"/>
      <c r="R126" s="847"/>
    </row>
    <row r="127" spans="2:18" ht="15.75" hidden="1" customHeight="1" outlineLevel="1" collapsed="1">
      <c r="B127" s="849" t="s">
        <v>220</v>
      </c>
      <c r="C127" s="842"/>
      <c r="D127" s="850" t="s">
        <v>221</v>
      </c>
      <c r="E127" s="884">
        <v>1</v>
      </c>
      <c r="F127" s="850" t="s">
        <v>79</v>
      </c>
      <c r="G127" s="851"/>
      <c r="H127" s="851">
        <f>SUM(H128:H145)</f>
        <v>2.68</v>
      </c>
      <c r="I127" s="851"/>
      <c r="J127" s="851">
        <f>SUM(J128:J145)</f>
        <v>145.10691701916667</v>
      </c>
      <c r="K127" s="851"/>
      <c r="L127" s="851">
        <f>SUM(L128:L145)</f>
        <v>0</v>
      </c>
      <c r="M127" s="851">
        <f>SUM(M128:M145)</f>
        <v>305.90691701916671</v>
      </c>
      <c r="N127" s="840"/>
      <c r="O127" s="852">
        <f>SUM(M128:M145)</f>
        <v>305.90691701916671</v>
      </c>
      <c r="P127" s="885" t="str">
        <f>B127</f>
        <v>V1-2-C</v>
      </c>
      <c r="Q127" s="853"/>
      <c r="R127" s="847"/>
    </row>
    <row r="128" spans="2:18" ht="15.75" hidden="1" customHeight="1" outlineLevel="2">
      <c r="B128" s="886"/>
      <c r="C128" s="842"/>
      <c r="D128" s="901" t="s">
        <v>188</v>
      </c>
      <c r="E128" s="887"/>
      <c r="F128" s="902"/>
      <c r="G128" s="903"/>
      <c r="H128" s="903"/>
      <c r="I128" s="903"/>
      <c r="J128" s="903"/>
      <c r="K128" s="903"/>
      <c r="L128" s="888"/>
      <c r="M128" s="888"/>
      <c r="N128" s="840"/>
      <c r="O128" s="889"/>
      <c r="P128" s="889"/>
      <c r="Q128" s="889"/>
      <c r="R128" s="847"/>
    </row>
    <row r="129" spans="2:18" s="863" customFormat="1" ht="15.75" hidden="1" customHeight="1" outlineLevel="2">
      <c r="B129" s="890"/>
      <c r="C129" s="856"/>
      <c r="D129" s="860" t="s">
        <v>199</v>
      </c>
      <c r="E129" s="907">
        <v>0</v>
      </c>
      <c r="F129" s="860" t="s">
        <v>79</v>
      </c>
      <c r="G129" s="858"/>
      <c r="H129" s="858"/>
      <c r="I129" s="858"/>
      <c r="J129" s="858"/>
      <c r="K129" s="858">
        <v>27</v>
      </c>
      <c r="L129" s="859">
        <f t="shared" ref="L129:L131" si="21">+K129*E129</f>
        <v>0</v>
      </c>
      <c r="M129" s="859">
        <f>J129+H129*Onderbouwing_M29!$Q$2+L129</f>
        <v>0</v>
      </c>
      <c r="N129" s="854"/>
      <c r="O129" s="891"/>
      <c r="P129" s="891"/>
      <c r="Q129" s="908" t="s">
        <v>200</v>
      </c>
      <c r="R129" s="905"/>
    </row>
    <row r="130" spans="2:18" s="863" customFormat="1" ht="15.75" hidden="1" customHeight="1" outlineLevel="2">
      <c r="B130" s="890"/>
      <c r="C130" s="856"/>
      <c r="D130" s="860" t="s">
        <v>201</v>
      </c>
      <c r="E130" s="907">
        <v>0</v>
      </c>
      <c r="F130" s="909" t="s">
        <v>79</v>
      </c>
      <c r="G130" s="857">
        <v>0.5</v>
      </c>
      <c r="H130" s="857">
        <f t="shared" ref="H130:H143" si="22">E130*G130</f>
        <v>0</v>
      </c>
      <c r="I130" s="910">
        <v>3.75</v>
      </c>
      <c r="J130" s="859">
        <f t="shared" ref="J130:J145" si="23">E130*I130</f>
        <v>0</v>
      </c>
      <c r="K130" s="859"/>
      <c r="L130" s="859">
        <f t="shared" si="21"/>
        <v>0</v>
      </c>
      <c r="M130" s="859">
        <f>J130+H130*Onderbouwing_M29!$Q$2+L130</f>
        <v>0</v>
      </c>
      <c r="N130" s="854"/>
      <c r="O130" s="860"/>
      <c r="P130" s="864" t="s">
        <v>81</v>
      </c>
      <c r="Q130" s="860" t="s">
        <v>202</v>
      </c>
      <c r="R130" s="861">
        <f>M130-O130</f>
        <v>0</v>
      </c>
    </row>
    <row r="131" spans="2:18" s="863" customFormat="1" ht="15.75" hidden="1" customHeight="1" outlineLevel="2">
      <c r="B131" s="890"/>
      <c r="C131" s="856"/>
      <c r="D131" s="860"/>
      <c r="E131" s="904"/>
      <c r="F131" s="860"/>
      <c r="G131" s="858">
        <v>0</v>
      </c>
      <c r="H131" s="858">
        <f t="shared" si="22"/>
        <v>0</v>
      </c>
      <c r="I131" s="858">
        <v>0</v>
      </c>
      <c r="J131" s="858">
        <f t="shared" si="23"/>
        <v>0</v>
      </c>
      <c r="K131" s="858"/>
      <c r="L131" s="859">
        <f t="shared" si="21"/>
        <v>0</v>
      </c>
      <c r="M131" s="858">
        <f>J131+H131*Onderbouwing_M29!$Q$2+L131</f>
        <v>0</v>
      </c>
      <c r="N131" s="854"/>
      <c r="O131" s="891"/>
      <c r="P131" s="891"/>
      <c r="Q131" s="891"/>
      <c r="R131" s="905"/>
    </row>
    <row r="132" spans="2:18" s="863" customFormat="1" ht="15.75" hidden="1" customHeight="1" outlineLevel="2">
      <c r="B132" s="912"/>
      <c r="C132" s="856"/>
      <c r="D132" s="913" t="s">
        <v>203</v>
      </c>
      <c r="E132" s="914">
        <v>1.1000000000000001</v>
      </c>
      <c r="F132" s="915" t="s">
        <v>79</v>
      </c>
      <c r="G132" s="859">
        <v>0</v>
      </c>
      <c r="H132" s="859">
        <f t="shared" si="22"/>
        <v>0</v>
      </c>
      <c r="I132" s="859">
        <f>'Materiaal '!$E$173</f>
        <v>1.7944749999999998</v>
      </c>
      <c r="J132" s="859">
        <f t="shared" si="23"/>
        <v>1.9739225</v>
      </c>
      <c r="K132" s="859"/>
      <c r="L132" s="859">
        <f t="shared" ref="L132:L144" si="24">+K132*E132</f>
        <v>0</v>
      </c>
      <c r="M132" s="859">
        <f>J132+H132*Onderbouwing_M29!$Q$2+L132</f>
        <v>1.9739225</v>
      </c>
      <c r="N132" s="854"/>
      <c r="O132" s="858"/>
      <c r="P132" s="858"/>
      <c r="Q132" s="860"/>
      <c r="R132" s="861">
        <f t="shared" ref="R132:R144" si="25">M132-O132</f>
        <v>1.9739225</v>
      </c>
    </row>
    <row r="133" spans="2:18" s="863" customFormat="1" ht="15.75" hidden="1" customHeight="1" outlineLevel="2">
      <c r="B133" s="912"/>
      <c r="C133" s="856"/>
      <c r="D133" s="913" t="s">
        <v>204</v>
      </c>
      <c r="E133" s="914">
        <v>1</v>
      </c>
      <c r="F133" s="915" t="s">
        <v>79</v>
      </c>
      <c r="G133" s="859">
        <v>0.04</v>
      </c>
      <c r="H133" s="859">
        <f t="shared" si="22"/>
        <v>0.04</v>
      </c>
      <c r="I133" s="859">
        <v>0</v>
      </c>
      <c r="J133" s="859">
        <f t="shared" si="23"/>
        <v>0</v>
      </c>
      <c r="K133" s="859"/>
      <c r="L133" s="859">
        <f t="shared" si="24"/>
        <v>0</v>
      </c>
      <c r="M133" s="859">
        <f>J133+H133*Onderbouwing_M29!$Q$2+L133</f>
        <v>2.4</v>
      </c>
      <c r="N133" s="854"/>
      <c r="O133" s="858"/>
      <c r="P133" s="858"/>
      <c r="Q133" s="860"/>
      <c r="R133" s="861">
        <f t="shared" si="25"/>
        <v>2.4</v>
      </c>
    </row>
    <row r="134" spans="2:18" s="863" customFormat="1" ht="15.75" hidden="1" customHeight="1" outlineLevel="2">
      <c r="B134" s="912"/>
      <c r="C134" s="856"/>
      <c r="D134" s="913" t="s">
        <v>205</v>
      </c>
      <c r="E134" s="914">
        <f>2.85*E127</f>
        <v>2.85</v>
      </c>
      <c r="F134" s="916" t="s">
        <v>76</v>
      </c>
      <c r="G134" s="859">
        <v>0.2</v>
      </c>
      <c r="H134" s="859">
        <f t="shared" si="22"/>
        <v>0.57000000000000006</v>
      </c>
      <c r="I134" s="859">
        <f>'Materiaal '!$E$63</f>
        <v>2.56937675</v>
      </c>
      <c r="J134" s="859">
        <f t="shared" si="23"/>
        <v>7.3227237375000005</v>
      </c>
      <c r="K134" s="859"/>
      <c r="L134" s="859">
        <f t="shared" si="24"/>
        <v>0</v>
      </c>
      <c r="M134" s="859">
        <f>J134+H134*Onderbouwing_M29!$Q$2+L134</f>
        <v>41.522723737500002</v>
      </c>
      <c r="N134" s="854"/>
      <c r="O134" s="860"/>
      <c r="P134" s="860"/>
      <c r="Q134" s="860" t="s">
        <v>206</v>
      </c>
      <c r="R134" s="861">
        <f t="shared" si="25"/>
        <v>41.522723737500002</v>
      </c>
    </row>
    <row r="135" spans="2:18" s="863" customFormat="1" ht="15.75" hidden="1" customHeight="1" outlineLevel="2">
      <c r="B135" s="912"/>
      <c r="C135" s="856"/>
      <c r="D135" s="913" t="s">
        <v>207</v>
      </c>
      <c r="E135" s="914">
        <v>1.05</v>
      </c>
      <c r="F135" s="916" t="s">
        <v>79</v>
      </c>
      <c r="G135" s="859">
        <v>0</v>
      </c>
      <c r="H135" s="859">
        <f t="shared" si="22"/>
        <v>0</v>
      </c>
      <c r="I135" s="859">
        <f>'Materiaal '!$E$114</f>
        <v>17.529911999999999</v>
      </c>
      <c r="J135" s="859">
        <f t="shared" si="23"/>
        <v>18.406407600000001</v>
      </c>
      <c r="K135" s="859"/>
      <c r="L135" s="859">
        <f t="shared" si="24"/>
        <v>0</v>
      </c>
      <c r="M135" s="859">
        <f>J135+H135*Onderbouwing_M29!$Q$2+L135</f>
        <v>18.406407600000001</v>
      </c>
      <c r="N135" s="854"/>
      <c r="O135" s="858"/>
      <c r="P135" s="858"/>
      <c r="Q135" s="860"/>
      <c r="R135" s="861">
        <f t="shared" si="25"/>
        <v>18.406407600000001</v>
      </c>
    </row>
    <row r="136" spans="2:18" s="863" customFormat="1" ht="15.75" hidden="1" customHeight="1" outlineLevel="2">
      <c r="B136" s="912"/>
      <c r="C136" s="856"/>
      <c r="D136" s="913" t="str">
        <f>D135</f>
        <v>Recticel Eurowall 1200x600x95 mm, PIR Spouwplaat RC 4,7</v>
      </c>
      <c r="E136" s="914">
        <v>1</v>
      </c>
      <c r="F136" s="916" t="s">
        <v>79</v>
      </c>
      <c r="G136" s="859">
        <v>0.15</v>
      </c>
      <c r="H136" s="859">
        <f t="shared" si="22"/>
        <v>0.15</v>
      </c>
      <c r="I136" s="859"/>
      <c r="J136" s="859">
        <f t="shared" si="23"/>
        <v>0</v>
      </c>
      <c r="K136" s="859"/>
      <c r="L136" s="859">
        <f t="shared" si="24"/>
        <v>0</v>
      </c>
      <c r="M136" s="859">
        <f>J136+H136*Onderbouwing_M29!$Q$2+L136</f>
        <v>9</v>
      </c>
      <c r="N136" s="854"/>
      <c r="O136" s="858"/>
      <c r="P136" s="858"/>
      <c r="Q136" s="860"/>
      <c r="R136" s="861">
        <f t="shared" si="25"/>
        <v>9</v>
      </c>
    </row>
    <row r="137" spans="2:18" s="863" customFormat="1" ht="15.75" hidden="1" customHeight="1" outlineLevel="2">
      <c r="B137" s="912"/>
      <c r="C137" s="856"/>
      <c r="D137" s="913" t="s">
        <v>217</v>
      </c>
      <c r="E137" s="914">
        <v>1.1000000000000001</v>
      </c>
      <c r="F137" s="915" t="s">
        <v>79</v>
      </c>
      <c r="G137" s="859">
        <v>0</v>
      </c>
      <c r="H137" s="859">
        <f t="shared" si="22"/>
        <v>0</v>
      </c>
      <c r="I137" s="859">
        <f>'Materiaal '!$E$174</f>
        <v>2.1754249999999997</v>
      </c>
      <c r="J137" s="859">
        <f t="shared" si="23"/>
        <v>2.3929674999999997</v>
      </c>
      <c r="K137" s="859"/>
      <c r="L137" s="859">
        <f t="shared" si="24"/>
        <v>0</v>
      </c>
      <c r="M137" s="859">
        <f>J137+H137*Onderbouwing_M29!$Q$2+L137</f>
        <v>2.3929674999999997</v>
      </c>
      <c r="N137" s="854"/>
      <c r="O137" s="858"/>
      <c r="P137" s="858"/>
      <c r="Q137" s="860"/>
      <c r="R137" s="861">
        <f t="shared" si="25"/>
        <v>2.3929674999999997</v>
      </c>
    </row>
    <row r="138" spans="2:18" s="863" customFormat="1" ht="15.75" hidden="1" customHeight="1" outlineLevel="2">
      <c r="B138" s="912"/>
      <c r="C138" s="856"/>
      <c r="D138" s="913" t="s">
        <v>217</v>
      </c>
      <c r="E138" s="914">
        <v>1</v>
      </c>
      <c r="F138" s="915" t="s">
        <v>79</v>
      </c>
      <c r="G138" s="859">
        <v>0.04</v>
      </c>
      <c r="H138" s="859">
        <f t="shared" si="22"/>
        <v>0.04</v>
      </c>
      <c r="I138" s="859">
        <v>0</v>
      </c>
      <c r="J138" s="859">
        <f t="shared" si="23"/>
        <v>0</v>
      </c>
      <c r="K138" s="859"/>
      <c r="L138" s="859">
        <f t="shared" si="24"/>
        <v>0</v>
      </c>
      <c r="M138" s="859">
        <f>J138+H138*Onderbouwing_M29!$Q$2+L138</f>
        <v>2.4</v>
      </c>
      <c r="N138" s="854"/>
      <c r="O138" s="858"/>
      <c r="P138" s="858"/>
      <c r="Q138" s="860"/>
      <c r="R138" s="861">
        <f t="shared" si="25"/>
        <v>2.4</v>
      </c>
    </row>
    <row r="139" spans="2:18" s="863" customFormat="1" ht="15.75" hidden="1" customHeight="1" outlineLevel="2">
      <c r="B139" s="912"/>
      <c r="C139" s="856"/>
      <c r="D139" s="913" t="s">
        <v>210</v>
      </c>
      <c r="E139" s="914">
        <v>2.2000000000000002</v>
      </c>
      <c r="F139" s="916" t="s">
        <v>76</v>
      </c>
      <c r="G139" s="859">
        <v>0.1</v>
      </c>
      <c r="H139" s="859">
        <f t="shared" si="22"/>
        <v>0.22000000000000003</v>
      </c>
      <c r="I139" s="857">
        <f>'Materiaal '!$E$43</f>
        <v>0.49068366666666663</v>
      </c>
      <c r="J139" s="859">
        <f t="shared" si="23"/>
        <v>1.0795040666666667</v>
      </c>
      <c r="K139" s="859"/>
      <c r="L139" s="859">
        <f t="shared" si="24"/>
        <v>0</v>
      </c>
      <c r="M139" s="859">
        <f>J139+H139*Onderbouwing_M29!$Q$2+L139</f>
        <v>14.279504066666668</v>
      </c>
      <c r="N139" s="854"/>
      <c r="O139" s="917"/>
      <c r="P139" s="917"/>
      <c r="Q139" s="860"/>
      <c r="R139" s="861">
        <f t="shared" si="25"/>
        <v>14.279504066666668</v>
      </c>
    </row>
    <row r="140" spans="2:18" s="863" customFormat="1" ht="15.75" hidden="1" customHeight="1" outlineLevel="2">
      <c r="B140" s="912"/>
      <c r="C140" s="856"/>
      <c r="D140" s="913" t="s">
        <v>211</v>
      </c>
      <c r="E140" s="914">
        <v>2.2000000000000002</v>
      </c>
      <c r="F140" s="918" t="s">
        <v>76</v>
      </c>
      <c r="G140" s="859">
        <v>0</v>
      </c>
      <c r="H140" s="859">
        <f t="shared" si="22"/>
        <v>0</v>
      </c>
      <c r="I140" s="859">
        <v>0.12</v>
      </c>
      <c r="J140" s="859">
        <f t="shared" si="23"/>
        <v>0.26400000000000001</v>
      </c>
      <c r="K140" s="859"/>
      <c r="L140" s="859">
        <f t="shared" si="24"/>
        <v>0</v>
      </c>
      <c r="M140" s="859">
        <f>J140+H140*Onderbouwing_M29!$Q$2+L140</f>
        <v>0.26400000000000001</v>
      </c>
      <c r="N140" s="854"/>
      <c r="O140" s="860"/>
      <c r="P140" s="860"/>
      <c r="Q140" s="860"/>
      <c r="R140" s="861">
        <f t="shared" si="25"/>
        <v>0.26400000000000001</v>
      </c>
    </row>
    <row r="141" spans="2:18" s="863" customFormat="1" ht="15.75" hidden="1" customHeight="1" outlineLevel="2">
      <c r="B141" s="912"/>
      <c r="C141" s="856"/>
      <c r="D141" s="919" t="s">
        <v>222</v>
      </c>
      <c r="E141" s="914">
        <v>1.1000000000000001</v>
      </c>
      <c r="F141" s="916" t="s">
        <v>79</v>
      </c>
      <c r="G141" s="859"/>
      <c r="H141" s="859">
        <f t="shared" si="22"/>
        <v>0</v>
      </c>
      <c r="I141" s="859">
        <f>'Materiaal '!$E$130</f>
        <v>95.606719649999988</v>
      </c>
      <c r="J141" s="859">
        <f t="shared" si="23"/>
        <v>105.167391615</v>
      </c>
      <c r="K141" s="859"/>
      <c r="L141" s="859">
        <f t="shared" si="24"/>
        <v>0</v>
      </c>
      <c r="M141" s="859">
        <f>J141+H141*Onderbouwing_M29!$Q$2+L141</f>
        <v>105.167391615</v>
      </c>
      <c r="N141" s="854"/>
      <c r="O141" s="917"/>
      <c r="P141" s="917"/>
      <c r="Q141" s="860"/>
      <c r="R141" s="861">
        <f t="shared" si="25"/>
        <v>105.167391615</v>
      </c>
    </row>
    <row r="142" spans="2:18" s="863" customFormat="1" ht="15.75" hidden="1" customHeight="1" outlineLevel="2">
      <c r="B142" s="912"/>
      <c r="C142" s="856"/>
      <c r="D142" s="919" t="str">
        <f>D141</f>
        <v xml:space="preserve">Trespa 8 mm Meteon 1-Z kleur </v>
      </c>
      <c r="E142" s="914">
        <v>1</v>
      </c>
      <c r="F142" s="916" t="s">
        <v>79</v>
      </c>
      <c r="G142" s="859">
        <v>1.55</v>
      </c>
      <c r="H142" s="859">
        <f t="shared" si="22"/>
        <v>1.55</v>
      </c>
      <c r="I142" s="859">
        <f>'Materiaal '!E705</f>
        <v>0</v>
      </c>
      <c r="J142" s="859">
        <f t="shared" si="23"/>
        <v>0</v>
      </c>
      <c r="K142" s="859"/>
      <c r="L142" s="859">
        <f t="shared" si="24"/>
        <v>0</v>
      </c>
      <c r="M142" s="859">
        <f>J142+H142*Onderbouwing_M29!$Q$2+L142</f>
        <v>93</v>
      </c>
      <c r="N142" s="854"/>
      <c r="O142" s="917"/>
      <c r="P142" s="917"/>
      <c r="Q142" s="860"/>
      <c r="R142" s="861">
        <f t="shared" si="25"/>
        <v>93</v>
      </c>
    </row>
    <row r="143" spans="2:18" s="863" customFormat="1" ht="15.75" hidden="1" customHeight="1" outlineLevel="2">
      <c r="B143" s="912"/>
      <c r="C143" s="856"/>
      <c r="D143" s="919" t="s">
        <v>219</v>
      </c>
      <c r="E143" s="914">
        <f>1*E132</f>
        <v>1.1000000000000001</v>
      </c>
      <c r="F143" s="916" t="s">
        <v>79</v>
      </c>
      <c r="G143" s="859">
        <v>0.1</v>
      </c>
      <c r="H143" s="859">
        <f t="shared" si="22"/>
        <v>0.11000000000000001</v>
      </c>
      <c r="I143" s="859">
        <v>5</v>
      </c>
      <c r="J143" s="859">
        <f t="shared" si="23"/>
        <v>5.5</v>
      </c>
      <c r="K143" s="859"/>
      <c r="L143" s="859">
        <f t="shared" si="24"/>
        <v>0</v>
      </c>
      <c r="M143" s="859">
        <f>J143+H143*Onderbouwing_M29!$Q$2+L143</f>
        <v>12.100000000000001</v>
      </c>
      <c r="N143" s="854"/>
      <c r="O143" s="917"/>
      <c r="P143" s="917"/>
      <c r="Q143" s="860"/>
      <c r="R143" s="861">
        <f t="shared" si="25"/>
        <v>12.100000000000001</v>
      </c>
    </row>
    <row r="144" spans="2:18" s="863" customFormat="1" ht="15.75" hidden="1" customHeight="1" outlineLevel="2">
      <c r="B144" s="912"/>
      <c r="C144" s="856"/>
      <c r="D144" s="919" t="s">
        <v>214</v>
      </c>
      <c r="E144" s="907">
        <v>1</v>
      </c>
      <c r="F144" s="916" t="s">
        <v>79</v>
      </c>
      <c r="G144" s="859"/>
      <c r="H144" s="859"/>
      <c r="I144" s="859">
        <v>3</v>
      </c>
      <c r="J144" s="859">
        <f t="shared" si="23"/>
        <v>3</v>
      </c>
      <c r="K144" s="859"/>
      <c r="L144" s="859">
        <f t="shared" si="24"/>
        <v>0</v>
      </c>
      <c r="M144" s="859">
        <f>J144+H144*Onderbouwing_M29!$Q$2+L144</f>
        <v>3</v>
      </c>
      <c r="N144" s="854"/>
      <c r="O144" s="917"/>
      <c r="P144" s="917"/>
      <c r="Q144" s="860"/>
      <c r="R144" s="861">
        <f t="shared" si="25"/>
        <v>3</v>
      </c>
    </row>
    <row r="145" spans="2:18" s="863" customFormat="1" ht="15.75" hidden="1" customHeight="1" outlineLevel="2">
      <c r="B145" s="890"/>
      <c r="C145" s="856"/>
      <c r="D145" s="860"/>
      <c r="E145" s="904"/>
      <c r="F145" s="860"/>
      <c r="G145" s="858">
        <v>0</v>
      </c>
      <c r="H145" s="858">
        <f>E145*G145</f>
        <v>0</v>
      </c>
      <c r="I145" s="858">
        <v>0</v>
      </c>
      <c r="J145" s="858">
        <f t="shared" si="23"/>
        <v>0</v>
      </c>
      <c r="K145" s="858"/>
      <c r="L145" s="858">
        <f>E145*K145</f>
        <v>0</v>
      </c>
      <c r="M145" s="858">
        <f>J145+H145*Onderbouwing_M29!$Q$2+L145</f>
        <v>0</v>
      </c>
      <c r="N145" s="854"/>
      <c r="O145" s="891"/>
      <c r="P145" s="891"/>
      <c r="Q145" s="891"/>
      <c r="R145" s="905"/>
    </row>
    <row r="146" spans="2:18" ht="10.25" hidden="1" customHeight="1" outlineLevel="1" collapsed="1">
      <c r="B146" s="892"/>
      <c r="C146" s="842"/>
      <c r="D146" s="893"/>
      <c r="E146" s="894"/>
      <c r="F146" s="893"/>
      <c r="G146" s="895"/>
      <c r="H146" s="895"/>
      <c r="I146" s="895"/>
      <c r="J146" s="895"/>
      <c r="K146" s="895"/>
      <c r="L146" s="895"/>
      <c r="M146" s="895"/>
      <c r="N146" s="840"/>
      <c r="O146" s="896"/>
      <c r="P146" s="897"/>
      <c r="Q146" s="920"/>
      <c r="R146" s="847"/>
    </row>
    <row r="147" spans="2:18" ht="15.75" hidden="1" customHeight="1" outlineLevel="1" collapsed="1">
      <c r="B147" s="849" t="s">
        <v>223</v>
      </c>
      <c r="C147" s="842"/>
      <c r="D147" s="850" t="s">
        <v>224</v>
      </c>
      <c r="E147" s="884">
        <v>1</v>
      </c>
      <c r="F147" s="850" t="s">
        <v>79</v>
      </c>
      <c r="G147" s="851"/>
      <c r="H147" s="851">
        <f>SUM(H148:H165)</f>
        <v>2.1200000000000006</v>
      </c>
      <c r="I147" s="851"/>
      <c r="J147" s="851">
        <f>SUM(J148:J165)</f>
        <v>130.23952540416667</v>
      </c>
      <c r="K147" s="851"/>
      <c r="L147" s="851">
        <f>SUM(L148:L165)</f>
        <v>22</v>
      </c>
      <c r="M147" s="851">
        <f>SUM(M148:M165)</f>
        <v>279.43952540416666</v>
      </c>
      <c r="N147" s="840"/>
      <c r="O147" s="852">
        <f>SUM(M148:M165)</f>
        <v>279.43952540416666</v>
      </c>
      <c r="P147" s="885" t="str">
        <f>B147</f>
        <v>V1-2-D</v>
      </c>
      <c r="Q147" s="853"/>
      <c r="R147" s="847"/>
    </row>
    <row r="148" spans="2:18" ht="15.75" hidden="1" customHeight="1" outlineLevel="2">
      <c r="B148" s="886"/>
      <c r="C148" s="842"/>
      <c r="D148" s="901" t="s">
        <v>188</v>
      </c>
      <c r="E148" s="887"/>
      <c r="F148" s="902"/>
      <c r="G148" s="903"/>
      <c r="H148" s="903"/>
      <c r="I148" s="903"/>
      <c r="J148" s="903"/>
      <c r="K148" s="903"/>
      <c r="L148" s="888"/>
      <c r="M148" s="888"/>
      <c r="N148" s="840"/>
      <c r="O148" s="889"/>
      <c r="P148" s="889"/>
      <c r="Q148" s="889"/>
      <c r="R148" s="847"/>
    </row>
    <row r="149" spans="2:18" s="863" customFormat="1" ht="15.75" hidden="1" customHeight="1" outlineLevel="2">
      <c r="B149" s="890"/>
      <c r="C149" s="856"/>
      <c r="D149" s="860" t="s">
        <v>199</v>
      </c>
      <c r="E149" s="907">
        <v>0</v>
      </c>
      <c r="F149" s="860" t="s">
        <v>79</v>
      </c>
      <c r="G149" s="858"/>
      <c r="H149" s="858"/>
      <c r="I149" s="858"/>
      <c r="J149" s="858"/>
      <c r="K149" s="858">
        <v>27</v>
      </c>
      <c r="L149" s="859">
        <f t="shared" ref="L149:L152" si="26">+K149*E149</f>
        <v>0</v>
      </c>
      <c r="M149" s="859">
        <f>J149+H149*Onderbouwing_M29!$Q$2+L149</f>
        <v>0</v>
      </c>
      <c r="N149" s="854"/>
      <c r="O149" s="891"/>
      <c r="P149" s="891"/>
      <c r="Q149" s="908" t="s">
        <v>200</v>
      </c>
      <c r="R149" s="905"/>
    </row>
    <row r="150" spans="2:18" s="863" customFormat="1" ht="15.75" hidden="1" customHeight="1" outlineLevel="2">
      <c r="B150" s="890"/>
      <c r="C150" s="856"/>
      <c r="D150" s="860" t="s">
        <v>201</v>
      </c>
      <c r="E150" s="907"/>
      <c r="F150" s="909" t="s">
        <v>79</v>
      </c>
      <c r="G150" s="857">
        <v>0.5</v>
      </c>
      <c r="H150" s="857">
        <f t="shared" ref="H150:H165" si="27">E150*G150</f>
        <v>0</v>
      </c>
      <c r="I150" s="910">
        <v>3.75</v>
      </c>
      <c r="J150" s="859">
        <f t="shared" ref="J150:J165" si="28">E150*I150</f>
        <v>0</v>
      </c>
      <c r="K150" s="859"/>
      <c r="L150" s="859">
        <f t="shared" si="26"/>
        <v>0</v>
      </c>
      <c r="M150" s="859">
        <f>J150+H150*Onderbouwing_M29!$Q$2+L150</f>
        <v>0</v>
      </c>
      <c r="N150" s="854"/>
      <c r="O150" s="860"/>
      <c r="P150" s="864" t="s">
        <v>81</v>
      </c>
      <c r="Q150" s="860" t="s">
        <v>202</v>
      </c>
      <c r="R150" s="861">
        <f>M150-O150</f>
        <v>0</v>
      </c>
    </row>
    <row r="151" spans="2:18" s="863" customFormat="1" ht="15.75" hidden="1" customHeight="1" outlineLevel="2">
      <c r="B151" s="890"/>
      <c r="C151" s="856"/>
      <c r="D151" s="860"/>
      <c r="E151" s="904"/>
      <c r="F151" s="860"/>
      <c r="G151" s="858">
        <v>0</v>
      </c>
      <c r="H151" s="858">
        <f t="shared" si="27"/>
        <v>0</v>
      </c>
      <c r="I151" s="858">
        <v>0</v>
      </c>
      <c r="J151" s="858">
        <f t="shared" si="28"/>
        <v>0</v>
      </c>
      <c r="K151" s="858"/>
      <c r="L151" s="859">
        <f t="shared" si="26"/>
        <v>0</v>
      </c>
      <c r="M151" s="858">
        <f>J151+H151*Onderbouwing_M29!$Q$2+L151</f>
        <v>0</v>
      </c>
      <c r="N151" s="854"/>
      <c r="O151" s="891"/>
      <c r="P151" s="891"/>
      <c r="Q151" s="891"/>
      <c r="R151" s="905"/>
    </row>
    <row r="152" spans="2:18" s="863" customFormat="1" ht="15.75" hidden="1" customHeight="1" outlineLevel="2">
      <c r="B152" s="912"/>
      <c r="C152" s="856"/>
      <c r="D152" s="913" t="s">
        <v>203</v>
      </c>
      <c r="E152" s="914">
        <v>1.1000000000000001</v>
      </c>
      <c r="F152" s="915" t="s">
        <v>79</v>
      </c>
      <c r="G152" s="859">
        <v>0</v>
      </c>
      <c r="H152" s="859">
        <f t="shared" si="27"/>
        <v>0</v>
      </c>
      <c r="I152" s="859">
        <f>'Materiaal '!$E$173</f>
        <v>1.7944749999999998</v>
      </c>
      <c r="J152" s="859">
        <f t="shared" si="28"/>
        <v>1.9739225</v>
      </c>
      <c r="K152" s="859"/>
      <c r="L152" s="859">
        <f t="shared" si="26"/>
        <v>0</v>
      </c>
      <c r="M152" s="859">
        <f>J152+H152*Onderbouwing_M29!$Q$2+L152</f>
        <v>1.9739225</v>
      </c>
      <c r="N152" s="854"/>
      <c r="O152" s="858"/>
      <c r="P152" s="858"/>
      <c r="Q152" s="860"/>
      <c r="R152" s="861">
        <f t="shared" ref="R152:R164" si="29">M152-O152</f>
        <v>1.9739225</v>
      </c>
    </row>
    <row r="153" spans="2:18" s="863" customFormat="1" ht="15.75" hidden="1" customHeight="1" outlineLevel="2">
      <c r="B153" s="912"/>
      <c r="C153" s="856"/>
      <c r="D153" s="913" t="s">
        <v>204</v>
      </c>
      <c r="E153" s="914">
        <v>1</v>
      </c>
      <c r="F153" s="915" t="s">
        <v>79</v>
      </c>
      <c r="G153" s="859">
        <v>0.04</v>
      </c>
      <c r="H153" s="859">
        <f t="shared" si="27"/>
        <v>0.04</v>
      </c>
      <c r="I153" s="859">
        <v>0</v>
      </c>
      <c r="J153" s="859">
        <f t="shared" si="28"/>
        <v>0</v>
      </c>
      <c r="K153" s="859"/>
      <c r="L153" s="859">
        <f t="shared" ref="L153:L164" si="30">+K153*E153</f>
        <v>0</v>
      </c>
      <c r="M153" s="859">
        <f>J153+H153*Onderbouwing_M29!$Q$2+L153</f>
        <v>2.4</v>
      </c>
      <c r="N153" s="854"/>
      <c r="O153" s="858"/>
      <c r="P153" s="858"/>
      <c r="Q153" s="860"/>
      <c r="R153" s="861">
        <f t="shared" si="29"/>
        <v>2.4</v>
      </c>
    </row>
    <row r="154" spans="2:18" s="863" customFormat="1" ht="15.75" hidden="1" customHeight="1" outlineLevel="2">
      <c r="B154" s="912"/>
      <c r="C154" s="856"/>
      <c r="D154" s="913" t="s">
        <v>205</v>
      </c>
      <c r="E154" s="914">
        <f>2.85*E147</f>
        <v>2.85</v>
      </c>
      <c r="F154" s="916" t="s">
        <v>76</v>
      </c>
      <c r="G154" s="859">
        <v>0.2</v>
      </c>
      <c r="H154" s="859">
        <f t="shared" si="27"/>
        <v>0.57000000000000006</v>
      </c>
      <c r="I154" s="859">
        <f>'Materiaal '!$E$63</f>
        <v>2.56937675</v>
      </c>
      <c r="J154" s="859">
        <f t="shared" si="28"/>
        <v>7.3227237375000005</v>
      </c>
      <c r="K154" s="859"/>
      <c r="L154" s="859">
        <f t="shared" si="30"/>
        <v>0</v>
      </c>
      <c r="M154" s="859">
        <f>J154+H154*Onderbouwing_M29!$Q$2+L154</f>
        <v>41.522723737500002</v>
      </c>
      <c r="N154" s="854"/>
      <c r="O154" s="860"/>
      <c r="P154" s="860"/>
      <c r="Q154" s="860" t="s">
        <v>206</v>
      </c>
      <c r="R154" s="861">
        <f t="shared" si="29"/>
        <v>41.522723737500002</v>
      </c>
    </row>
    <row r="155" spans="2:18" s="863" customFormat="1" ht="15.75" hidden="1" customHeight="1" outlineLevel="2">
      <c r="B155" s="912"/>
      <c r="C155" s="856"/>
      <c r="D155" s="913" t="s">
        <v>207</v>
      </c>
      <c r="E155" s="914">
        <v>1.05</v>
      </c>
      <c r="F155" s="916" t="s">
        <v>79</v>
      </c>
      <c r="G155" s="859">
        <v>0</v>
      </c>
      <c r="H155" s="859">
        <f t="shared" si="27"/>
        <v>0</v>
      </c>
      <c r="I155" s="859">
        <f>'Materiaal '!$E$114</f>
        <v>17.529911999999999</v>
      </c>
      <c r="J155" s="859">
        <f t="shared" si="28"/>
        <v>18.406407600000001</v>
      </c>
      <c r="K155" s="859"/>
      <c r="L155" s="859">
        <f t="shared" si="30"/>
        <v>0</v>
      </c>
      <c r="M155" s="859">
        <f>J155+H155*Onderbouwing_M29!$Q$2+L155</f>
        <v>18.406407600000001</v>
      </c>
      <c r="N155" s="854"/>
      <c r="O155" s="858"/>
      <c r="P155" s="858"/>
      <c r="Q155" s="860"/>
      <c r="R155" s="861">
        <f t="shared" si="29"/>
        <v>18.406407600000001</v>
      </c>
    </row>
    <row r="156" spans="2:18" s="863" customFormat="1" ht="15.75" hidden="1" customHeight="1" outlineLevel="2">
      <c r="B156" s="912"/>
      <c r="C156" s="856"/>
      <c r="D156" s="913" t="str">
        <f>D155</f>
        <v>Recticel Eurowall 1200x600x95 mm, PIR Spouwplaat RC 4,7</v>
      </c>
      <c r="E156" s="914">
        <v>1</v>
      </c>
      <c r="F156" s="916" t="s">
        <v>79</v>
      </c>
      <c r="G156" s="859">
        <v>0.15</v>
      </c>
      <c r="H156" s="859">
        <f t="shared" si="27"/>
        <v>0.15</v>
      </c>
      <c r="I156" s="859"/>
      <c r="J156" s="859">
        <f t="shared" si="28"/>
        <v>0</v>
      </c>
      <c r="K156" s="859"/>
      <c r="L156" s="859">
        <f t="shared" si="30"/>
        <v>0</v>
      </c>
      <c r="M156" s="859">
        <f>J156+H156*Onderbouwing_M29!$Q$2+L156</f>
        <v>9</v>
      </c>
      <c r="N156" s="854"/>
      <c r="O156" s="858"/>
      <c r="P156" s="858"/>
      <c r="Q156" s="860"/>
      <c r="R156" s="861">
        <f t="shared" si="29"/>
        <v>9</v>
      </c>
    </row>
    <row r="157" spans="2:18" s="863" customFormat="1" ht="15.75" hidden="1" customHeight="1" outlineLevel="2">
      <c r="B157" s="912"/>
      <c r="C157" s="856"/>
      <c r="D157" s="913" t="s">
        <v>217</v>
      </c>
      <c r="E157" s="914">
        <v>1.1000000000000001</v>
      </c>
      <c r="F157" s="915" t="s">
        <v>79</v>
      </c>
      <c r="G157" s="859">
        <v>0</v>
      </c>
      <c r="H157" s="859">
        <f t="shared" si="27"/>
        <v>0</v>
      </c>
      <c r="I157" s="859">
        <f>'Materiaal '!$E$174</f>
        <v>2.1754249999999997</v>
      </c>
      <c r="J157" s="859">
        <f t="shared" si="28"/>
        <v>2.3929674999999997</v>
      </c>
      <c r="K157" s="859"/>
      <c r="L157" s="859">
        <f t="shared" si="30"/>
        <v>0</v>
      </c>
      <c r="M157" s="859">
        <f>J157+H157*Onderbouwing_M29!$Q$2+L157</f>
        <v>2.3929674999999997</v>
      </c>
      <c r="N157" s="854"/>
      <c r="O157" s="858"/>
      <c r="P157" s="858"/>
      <c r="Q157" s="860"/>
      <c r="R157" s="861">
        <f t="shared" si="29"/>
        <v>2.3929674999999997</v>
      </c>
    </row>
    <row r="158" spans="2:18" s="863" customFormat="1" ht="15.75" hidden="1" customHeight="1" outlineLevel="2">
      <c r="B158" s="912"/>
      <c r="C158" s="856"/>
      <c r="D158" s="913" t="s">
        <v>208</v>
      </c>
      <c r="E158" s="914">
        <v>1</v>
      </c>
      <c r="F158" s="915" t="s">
        <v>79</v>
      </c>
      <c r="G158" s="859">
        <v>0.04</v>
      </c>
      <c r="H158" s="859">
        <f t="shared" si="27"/>
        <v>0.04</v>
      </c>
      <c r="I158" s="859">
        <v>0</v>
      </c>
      <c r="J158" s="859">
        <f t="shared" si="28"/>
        <v>0</v>
      </c>
      <c r="K158" s="859"/>
      <c r="L158" s="859">
        <f t="shared" si="30"/>
        <v>0</v>
      </c>
      <c r="M158" s="859">
        <f>J158+H158*Onderbouwing_M29!$Q$2+L158</f>
        <v>2.4</v>
      </c>
      <c r="N158" s="854"/>
      <c r="O158" s="858"/>
      <c r="P158" s="858"/>
      <c r="Q158" s="860"/>
      <c r="R158" s="861">
        <f t="shared" si="29"/>
        <v>2.4</v>
      </c>
    </row>
    <row r="159" spans="2:18" s="863" customFormat="1" ht="15.75" hidden="1" customHeight="1" outlineLevel="2">
      <c r="B159" s="912"/>
      <c r="C159" s="856"/>
      <c r="D159" s="913" t="s">
        <v>210</v>
      </c>
      <c r="E159" s="914">
        <v>2.2000000000000002</v>
      </c>
      <c r="F159" s="916" t="s">
        <v>76</v>
      </c>
      <c r="G159" s="859">
        <v>0.1</v>
      </c>
      <c r="H159" s="859">
        <f t="shared" si="27"/>
        <v>0.22000000000000003</v>
      </c>
      <c r="I159" s="857">
        <f>'Materiaal '!$E$43</f>
        <v>0.49068366666666663</v>
      </c>
      <c r="J159" s="859">
        <f t="shared" si="28"/>
        <v>1.0795040666666667</v>
      </c>
      <c r="K159" s="859"/>
      <c r="L159" s="859">
        <f t="shared" si="30"/>
        <v>0</v>
      </c>
      <c r="M159" s="859">
        <f>J159+H159*Onderbouwing_M29!$Q$2+L159</f>
        <v>14.279504066666668</v>
      </c>
      <c r="N159" s="854"/>
      <c r="O159" s="917"/>
      <c r="P159" s="917"/>
      <c r="Q159" s="860"/>
      <c r="R159" s="861">
        <f t="shared" si="29"/>
        <v>14.279504066666668</v>
      </c>
    </row>
    <row r="160" spans="2:18" s="863" customFormat="1" ht="15.75" hidden="1" customHeight="1" outlineLevel="2">
      <c r="B160" s="912"/>
      <c r="C160" s="856"/>
      <c r="D160" s="913" t="s">
        <v>211</v>
      </c>
      <c r="E160" s="914">
        <v>2.2000000000000002</v>
      </c>
      <c r="F160" s="918" t="s">
        <v>76</v>
      </c>
      <c r="G160" s="859">
        <v>0</v>
      </c>
      <c r="H160" s="859">
        <f t="shared" si="27"/>
        <v>0</v>
      </c>
      <c r="I160" s="859">
        <v>0.12</v>
      </c>
      <c r="J160" s="859">
        <f t="shared" si="28"/>
        <v>0.26400000000000001</v>
      </c>
      <c r="K160" s="859"/>
      <c r="L160" s="859">
        <f t="shared" si="30"/>
        <v>0</v>
      </c>
      <c r="M160" s="859">
        <f>J160+H160*Onderbouwing_M29!$Q$2+L160</f>
        <v>0.26400000000000001</v>
      </c>
      <c r="N160" s="854"/>
      <c r="O160" s="860"/>
      <c r="P160" s="860"/>
      <c r="Q160" s="860"/>
      <c r="R160" s="861">
        <f t="shared" si="29"/>
        <v>0.26400000000000001</v>
      </c>
    </row>
    <row r="161" spans="2:18" s="863" customFormat="1" ht="15.75" hidden="1" customHeight="1" outlineLevel="2">
      <c r="B161" s="912"/>
      <c r="C161" s="856"/>
      <c r="D161" s="919" t="s">
        <v>225</v>
      </c>
      <c r="E161" s="914">
        <v>1.1000000000000001</v>
      </c>
      <c r="F161" s="916" t="s">
        <v>79</v>
      </c>
      <c r="G161" s="859"/>
      <c r="H161" s="859">
        <f t="shared" si="27"/>
        <v>0</v>
      </c>
      <c r="I161" s="859">
        <v>78</v>
      </c>
      <c r="J161" s="859">
        <f t="shared" si="28"/>
        <v>85.800000000000011</v>
      </c>
      <c r="K161" s="859"/>
      <c r="L161" s="859">
        <f t="shared" si="30"/>
        <v>0</v>
      </c>
      <c r="M161" s="859">
        <f>J161+H161*Onderbouwing_M29!$Q$2+L161</f>
        <v>85.800000000000011</v>
      </c>
      <c r="N161" s="854"/>
      <c r="O161" s="917"/>
      <c r="P161" s="917"/>
      <c r="Q161" s="860"/>
      <c r="R161" s="861">
        <f t="shared" si="29"/>
        <v>85.800000000000011</v>
      </c>
    </row>
    <row r="162" spans="2:18" s="863" customFormat="1" ht="15.75" hidden="1" customHeight="1" outlineLevel="2">
      <c r="B162" s="912"/>
      <c r="C162" s="856"/>
      <c r="D162" s="919" t="s">
        <v>225</v>
      </c>
      <c r="E162" s="914">
        <v>1</v>
      </c>
      <c r="F162" s="916" t="s">
        <v>79</v>
      </c>
      <c r="G162" s="859">
        <v>1</v>
      </c>
      <c r="H162" s="859">
        <f t="shared" si="27"/>
        <v>1</v>
      </c>
      <c r="I162" s="859"/>
      <c r="J162" s="859">
        <f t="shared" si="28"/>
        <v>0</v>
      </c>
      <c r="K162" s="859"/>
      <c r="L162" s="859">
        <f t="shared" si="30"/>
        <v>0</v>
      </c>
      <c r="M162" s="859">
        <f>J162+H162*Onderbouwing_M29!$Q$2+L162</f>
        <v>60</v>
      </c>
      <c r="N162" s="854"/>
      <c r="O162" s="917"/>
      <c r="P162" s="917"/>
      <c r="Q162" s="860"/>
      <c r="R162" s="861">
        <f t="shared" si="29"/>
        <v>60</v>
      </c>
    </row>
    <row r="163" spans="2:18" s="863" customFormat="1" ht="15.75" hidden="1" customHeight="1" outlineLevel="2">
      <c r="B163" s="912"/>
      <c r="C163" s="856"/>
      <c r="D163" s="919" t="s">
        <v>226</v>
      </c>
      <c r="E163" s="914">
        <f>1*E153</f>
        <v>1</v>
      </c>
      <c r="F163" s="916" t="s">
        <v>79</v>
      </c>
      <c r="G163" s="859">
        <v>0</v>
      </c>
      <c r="H163" s="859">
        <f t="shared" si="27"/>
        <v>0</v>
      </c>
      <c r="I163" s="859"/>
      <c r="J163" s="859">
        <f t="shared" si="28"/>
        <v>0</v>
      </c>
      <c r="K163" s="859">
        <v>22</v>
      </c>
      <c r="L163" s="859">
        <f t="shared" si="30"/>
        <v>22</v>
      </c>
      <c r="M163" s="859">
        <f>J163+H163*Onderbouwing_M29!$Q$2+L163</f>
        <v>22</v>
      </c>
      <c r="N163" s="854"/>
      <c r="O163" s="891"/>
      <c r="P163" s="891"/>
      <c r="Q163" s="860"/>
      <c r="R163" s="861">
        <f t="shared" si="29"/>
        <v>22</v>
      </c>
    </row>
    <row r="164" spans="2:18" s="863" customFormat="1" ht="15.75" hidden="1" customHeight="1" outlineLevel="2">
      <c r="B164" s="912"/>
      <c r="C164" s="856"/>
      <c r="D164" s="919" t="s">
        <v>213</v>
      </c>
      <c r="E164" s="914">
        <f>1*E153</f>
        <v>1</v>
      </c>
      <c r="F164" s="916" t="s">
        <v>79</v>
      </c>
      <c r="G164" s="859">
        <v>0.1</v>
      </c>
      <c r="H164" s="859">
        <f t="shared" si="27"/>
        <v>0.1</v>
      </c>
      <c r="I164" s="859">
        <v>13</v>
      </c>
      <c r="J164" s="859">
        <f t="shared" si="28"/>
        <v>13</v>
      </c>
      <c r="K164" s="859"/>
      <c r="L164" s="859">
        <f t="shared" si="30"/>
        <v>0</v>
      </c>
      <c r="M164" s="859">
        <f>J164+H164*Onderbouwing_M29!$Q$2+L164</f>
        <v>19</v>
      </c>
      <c r="N164" s="854"/>
      <c r="O164" s="917"/>
      <c r="P164" s="917"/>
      <c r="Q164" s="860"/>
      <c r="R164" s="861">
        <f t="shared" si="29"/>
        <v>19</v>
      </c>
    </row>
    <row r="165" spans="2:18" s="863" customFormat="1" ht="15.75" hidden="1" customHeight="1" outlineLevel="2">
      <c r="B165" s="890"/>
      <c r="C165" s="856"/>
      <c r="D165" s="860"/>
      <c r="E165" s="904"/>
      <c r="F165" s="860"/>
      <c r="G165" s="858">
        <v>0</v>
      </c>
      <c r="H165" s="858">
        <f t="shared" si="27"/>
        <v>0</v>
      </c>
      <c r="I165" s="858">
        <v>0</v>
      </c>
      <c r="J165" s="858">
        <f t="shared" si="28"/>
        <v>0</v>
      </c>
      <c r="K165" s="858"/>
      <c r="L165" s="858">
        <f>E165*K165</f>
        <v>0</v>
      </c>
      <c r="M165" s="858">
        <f>J165+H165*Onderbouwing_M29!$Q$2+L165</f>
        <v>0</v>
      </c>
      <c r="N165" s="854"/>
      <c r="O165" s="891"/>
      <c r="P165" s="891"/>
      <c r="Q165" s="891"/>
      <c r="R165" s="905"/>
    </row>
    <row r="166" spans="2:18" ht="10.25" hidden="1" customHeight="1" outlineLevel="1" collapsed="1">
      <c r="B166" s="892"/>
      <c r="C166" s="842"/>
      <c r="D166" s="893"/>
      <c r="E166" s="894"/>
      <c r="F166" s="893"/>
      <c r="G166" s="895"/>
      <c r="H166" s="895"/>
      <c r="I166" s="895"/>
      <c r="J166" s="895"/>
      <c r="K166" s="895"/>
      <c r="L166" s="895"/>
      <c r="M166" s="895"/>
      <c r="N166" s="840"/>
      <c r="O166" s="896"/>
      <c r="P166" s="897"/>
      <c r="Q166" s="920"/>
      <c r="R166" s="847"/>
    </row>
    <row r="167" spans="2:18" ht="15.75" hidden="1" customHeight="1" outlineLevel="1" collapsed="1">
      <c r="B167" s="849" t="s">
        <v>227</v>
      </c>
      <c r="C167" s="842"/>
      <c r="D167" s="850" t="s">
        <v>228</v>
      </c>
      <c r="E167" s="884">
        <v>1</v>
      </c>
      <c r="F167" s="850" t="s">
        <v>79</v>
      </c>
      <c r="G167" s="851"/>
      <c r="H167" s="851">
        <f>SUM(H168:H185)</f>
        <v>0</v>
      </c>
      <c r="I167" s="851"/>
      <c r="J167" s="851">
        <f>SUM(J168:J185)</f>
        <v>17</v>
      </c>
      <c r="K167" s="851"/>
      <c r="L167" s="851">
        <f>SUM(L168:L185)</f>
        <v>124.8</v>
      </c>
      <c r="M167" s="851">
        <f>SUM(M168:M185)</f>
        <v>141.80000000000001</v>
      </c>
      <c r="N167" s="840"/>
      <c r="O167" s="852">
        <f>SUM(M168:M175)</f>
        <v>141.80000000000001</v>
      </c>
      <c r="P167" s="885" t="str">
        <f>B167</f>
        <v>V1-2-E</v>
      </c>
      <c r="Q167" s="853"/>
      <c r="R167" s="847"/>
    </row>
    <row r="168" spans="2:18" ht="15.75" hidden="1" customHeight="1" outlineLevel="2">
      <c r="B168" s="886"/>
      <c r="C168" s="842"/>
      <c r="D168" s="901" t="s">
        <v>188</v>
      </c>
      <c r="E168" s="887"/>
      <c r="F168" s="902"/>
      <c r="G168" s="903"/>
      <c r="H168" s="903"/>
      <c r="I168" s="903"/>
      <c r="J168" s="903"/>
      <c r="K168" s="903"/>
      <c r="L168" s="888"/>
      <c r="M168" s="888"/>
      <c r="N168" s="840"/>
      <c r="O168" s="889"/>
      <c r="P168" s="889"/>
      <c r="Q168" s="889"/>
      <c r="R168" s="847"/>
    </row>
    <row r="169" spans="2:18" s="863" customFormat="1" ht="15.75" hidden="1" customHeight="1" outlineLevel="2">
      <c r="B169" s="890"/>
      <c r="C169" s="856"/>
      <c r="D169" s="860" t="s">
        <v>199</v>
      </c>
      <c r="E169" s="907">
        <v>0</v>
      </c>
      <c r="F169" s="860" t="s">
        <v>79</v>
      </c>
      <c r="G169" s="858"/>
      <c r="H169" s="858"/>
      <c r="I169" s="858"/>
      <c r="J169" s="858"/>
      <c r="K169" s="858">
        <v>27</v>
      </c>
      <c r="L169" s="858">
        <f t="shared" ref="L169:L170" si="31">E169*K169</f>
        <v>0</v>
      </c>
      <c r="M169" s="859">
        <f>J169+H169*Onderbouwing_M29!$Q$2+L169</f>
        <v>0</v>
      </c>
      <c r="N169" s="854"/>
      <c r="O169" s="891"/>
      <c r="P169" s="891"/>
      <c r="Q169" s="908" t="s">
        <v>200</v>
      </c>
      <c r="R169" s="905"/>
    </row>
    <row r="170" spans="2:18" s="863" customFormat="1" ht="15.75" hidden="1" customHeight="1" outlineLevel="2">
      <c r="B170" s="890"/>
      <c r="C170" s="856"/>
      <c r="D170" s="860" t="s">
        <v>201</v>
      </c>
      <c r="E170" s="907"/>
      <c r="F170" s="909" t="s">
        <v>79</v>
      </c>
      <c r="G170" s="857">
        <v>0.5</v>
      </c>
      <c r="H170" s="857">
        <f t="shared" ref="H170:H175" si="32">E170*G170</f>
        <v>0</v>
      </c>
      <c r="I170" s="910">
        <v>3.75</v>
      </c>
      <c r="J170" s="859">
        <f>E170*I170</f>
        <v>0</v>
      </c>
      <c r="K170" s="859"/>
      <c r="L170" s="858">
        <f t="shared" si="31"/>
        <v>0</v>
      </c>
      <c r="M170" s="859">
        <f>J170+H170*Onderbouwing_M29!$Q$2+L170</f>
        <v>0</v>
      </c>
      <c r="N170" s="854"/>
      <c r="O170" s="860"/>
      <c r="P170" s="864" t="s">
        <v>81</v>
      </c>
      <c r="Q170" s="860" t="s">
        <v>202</v>
      </c>
      <c r="R170" s="861">
        <f>M170-O170</f>
        <v>0</v>
      </c>
    </row>
    <row r="171" spans="2:18" s="863" customFormat="1" ht="15.75" hidden="1" customHeight="1" outlineLevel="2">
      <c r="B171" s="890"/>
      <c r="C171" s="856"/>
      <c r="D171" s="860"/>
      <c r="E171" s="904"/>
      <c r="F171" s="860"/>
      <c r="G171" s="858">
        <v>0</v>
      </c>
      <c r="H171" s="858">
        <f t="shared" si="32"/>
        <v>0</v>
      </c>
      <c r="I171" s="858">
        <v>0</v>
      </c>
      <c r="J171" s="858">
        <f>E171*I171</f>
        <v>0</v>
      </c>
      <c r="K171" s="858"/>
      <c r="L171" s="858">
        <f>E171*K171</f>
        <v>0</v>
      </c>
      <c r="M171" s="858">
        <f>J171+H171*Onderbouwing_M29!$Q$2+L171</f>
        <v>0</v>
      </c>
      <c r="N171" s="854"/>
      <c r="O171" s="860"/>
      <c r="P171" s="891"/>
      <c r="Q171" s="891"/>
      <c r="R171" s="905"/>
    </row>
    <row r="172" spans="2:18" s="863" customFormat="1" ht="15.75" hidden="1" customHeight="1" outlineLevel="2">
      <c r="B172" s="912"/>
      <c r="C172" s="856"/>
      <c r="D172" s="913" t="s">
        <v>229</v>
      </c>
      <c r="E172" s="914">
        <v>1</v>
      </c>
      <c r="F172" s="915" t="s">
        <v>79</v>
      </c>
      <c r="G172" s="859">
        <v>0</v>
      </c>
      <c r="H172" s="859">
        <f t="shared" si="32"/>
        <v>0</v>
      </c>
      <c r="I172" s="859"/>
      <c r="J172" s="859">
        <v>17</v>
      </c>
      <c r="K172" s="859">
        <v>0</v>
      </c>
      <c r="M172" s="859">
        <f>J172+H172*Onderbouwing_M29!$Q$2+L169</f>
        <v>17</v>
      </c>
      <c r="N172" s="854"/>
      <c r="O172" s="860"/>
      <c r="P172" s="891" t="e">
        <f>H172*Maatregel_29_kosten!#REF!</f>
        <v>#REF!</v>
      </c>
      <c r="Q172" s="860" t="s">
        <v>230</v>
      </c>
      <c r="R172" s="861"/>
    </row>
    <row r="173" spans="2:18" s="863" customFormat="1" ht="15.75" hidden="1" customHeight="1" outlineLevel="2">
      <c r="B173" s="912"/>
      <c r="C173" s="856"/>
      <c r="D173" s="913" t="s">
        <v>231</v>
      </c>
      <c r="E173" s="914">
        <v>1</v>
      </c>
      <c r="F173" s="915" t="s">
        <v>79</v>
      </c>
      <c r="G173" s="859"/>
      <c r="H173" s="859">
        <f t="shared" si="32"/>
        <v>0</v>
      </c>
      <c r="I173" s="859"/>
      <c r="J173" s="859"/>
      <c r="K173" s="859">
        <v>0</v>
      </c>
      <c r="L173" s="859">
        <v>25</v>
      </c>
      <c r="M173" s="859">
        <f>J173+H173*Onderbouwing_M29!$Q$2+L173</f>
        <v>25</v>
      </c>
      <c r="N173" s="854"/>
      <c r="O173" s="860"/>
      <c r="P173" s="891" t="e">
        <f>H173*Maatregel_29_kosten!#REF!</f>
        <v>#REF!</v>
      </c>
      <c r="Q173" s="860" t="s">
        <v>230</v>
      </c>
      <c r="R173" s="861"/>
    </row>
    <row r="174" spans="2:18" s="863" customFormat="1" ht="15.75" hidden="1" customHeight="1" outlineLevel="2">
      <c r="B174" s="912"/>
      <c r="C174" s="856"/>
      <c r="D174" s="913" t="s">
        <v>232</v>
      </c>
      <c r="E174" s="914">
        <v>1</v>
      </c>
      <c r="F174" s="915" t="s">
        <v>79</v>
      </c>
      <c r="G174" s="859">
        <v>0</v>
      </c>
      <c r="H174" s="859">
        <f t="shared" si="32"/>
        <v>0</v>
      </c>
      <c r="I174" s="859"/>
      <c r="J174" s="859">
        <f>E174*I174</f>
        <v>0</v>
      </c>
      <c r="K174" s="859">
        <v>90</v>
      </c>
      <c r="L174" s="859">
        <f>+K174*E174</f>
        <v>90</v>
      </c>
      <c r="M174" s="859">
        <f>J174+H174*Onderbouwing_M29!$Q$2+L174</f>
        <v>90</v>
      </c>
      <c r="N174" s="854"/>
      <c r="O174" s="860"/>
      <c r="P174" s="891"/>
      <c r="Q174" s="860" t="s">
        <v>206</v>
      </c>
      <c r="R174" s="861">
        <f>M174-O174</f>
        <v>90</v>
      </c>
    </row>
    <row r="175" spans="2:18" s="863" customFormat="1" ht="15.75" hidden="1" customHeight="1" outlineLevel="2">
      <c r="B175" s="912"/>
      <c r="C175" s="856"/>
      <c r="D175" s="913" t="s">
        <v>233</v>
      </c>
      <c r="E175" s="914">
        <v>0.35</v>
      </c>
      <c r="F175" s="915" t="s">
        <v>79</v>
      </c>
      <c r="G175" s="859"/>
      <c r="H175" s="859">
        <f t="shared" si="32"/>
        <v>0</v>
      </c>
      <c r="I175" s="859"/>
      <c r="J175" s="859">
        <f>E175*I175</f>
        <v>0</v>
      </c>
      <c r="K175" s="859">
        <v>28</v>
      </c>
      <c r="L175" s="859">
        <f>+K175*E175</f>
        <v>9.7999999999999989</v>
      </c>
      <c r="M175" s="859">
        <f>J175+H175*Onderbouwing_M29!$Q$2+L175</f>
        <v>9.7999999999999989</v>
      </c>
      <c r="N175" s="854"/>
      <c r="O175" s="860"/>
      <c r="P175" s="891"/>
      <c r="Q175" s="860"/>
      <c r="R175" s="861">
        <f>M175-O175</f>
        <v>9.7999999999999989</v>
      </c>
    </row>
    <row r="176" spans="2:18" s="863" customFormat="1" ht="15.75" hidden="1" customHeight="1" outlineLevel="2">
      <c r="B176" s="912"/>
      <c r="C176" s="856"/>
      <c r="D176" s="913"/>
      <c r="E176" s="914"/>
      <c r="F176" s="915"/>
      <c r="G176" s="859">
        <v>0</v>
      </c>
      <c r="H176" s="859">
        <f t="shared" ref="H176" si="33">E176*G176</f>
        <v>0</v>
      </c>
      <c r="I176" s="859"/>
      <c r="J176" s="859">
        <f>E176*I176</f>
        <v>0</v>
      </c>
      <c r="K176" s="859"/>
      <c r="L176" s="859">
        <f>+K176*E176</f>
        <v>0</v>
      </c>
      <c r="M176" s="859">
        <f>J176+H176*Onderbouwing_M29!$Q$2+L176</f>
        <v>0</v>
      </c>
      <c r="N176" s="854"/>
      <c r="O176" s="860"/>
      <c r="P176" s="891"/>
      <c r="Q176" s="860" t="s">
        <v>206</v>
      </c>
      <c r="R176" s="861">
        <f>M176-O176</f>
        <v>0</v>
      </c>
    </row>
    <row r="177" spans="2:18" ht="10.25" hidden="1" customHeight="1" outlineLevel="2">
      <c r="B177" s="892"/>
      <c r="C177" s="842"/>
      <c r="D177" s="893"/>
      <c r="E177" s="894"/>
      <c r="F177" s="893"/>
      <c r="G177" s="895"/>
      <c r="H177" s="895"/>
      <c r="I177" s="895"/>
      <c r="J177" s="895"/>
      <c r="K177" s="895"/>
      <c r="L177" s="895"/>
      <c r="M177" s="895"/>
      <c r="N177" s="840"/>
      <c r="O177" s="896"/>
      <c r="P177" s="897"/>
      <c r="Q177" s="920"/>
      <c r="R177" s="847"/>
    </row>
    <row r="178" spans="2:18" ht="15.75" hidden="1" customHeight="1" outlineLevel="2">
      <c r="B178" s="849" t="s">
        <v>234</v>
      </c>
      <c r="C178" s="842"/>
      <c r="D178" s="850" t="s">
        <v>193</v>
      </c>
      <c r="E178" s="884">
        <v>1</v>
      </c>
      <c r="F178" s="850" t="s">
        <v>77</v>
      </c>
      <c r="G178" s="851"/>
      <c r="H178" s="851">
        <f>SUM(H179:H185)</f>
        <v>0</v>
      </c>
      <c r="I178" s="851"/>
      <c r="J178" s="851">
        <f>SUM(J179:J185)</f>
        <v>0</v>
      </c>
      <c r="K178" s="851"/>
      <c r="L178" s="851">
        <f>SUM(L179:L185)</f>
        <v>0</v>
      </c>
      <c r="M178" s="851">
        <f>SUM(M179:M185)</f>
        <v>0</v>
      </c>
      <c r="N178" s="840"/>
      <c r="O178" s="852">
        <f>SUM(M179:M185)</f>
        <v>0</v>
      </c>
      <c r="P178" s="885" t="str">
        <f>B178</f>
        <v>V1-2-X</v>
      </c>
      <c r="Q178" s="853"/>
      <c r="R178" s="847"/>
    </row>
    <row r="179" spans="2:18" ht="15.75" hidden="1" customHeight="1" outlineLevel="2">
      <c r="B179" s="886"/>
      <c r="C179" s="842"/>
      <c r="D179" s="901" t="s">
        <v>188</v>
      </c>
      <c r="E179" s="887"/>
      <c r="F179" s="902"/>
      <c r="G179" s="903"/>
      <c r="H179" s="903"/>
      <c r="I179" s="887"/>
      <c r="J179" s="902"/>
      <c r="K179" s="903"/>
      <c r="L179" s="888"/>
      <c r="M179" s="888"/>
      <c r="N179" s="840"/>
      <c r="O179" s="889"/>
      <c r="P179" s="889"/>
      <c r="Q179" s="889"/>
      <c r="R179" s="847"/>
    </row>
    <row r="180" spans="2:18" s="863" customFormat="1" ht="15.75" hidden="1" customHeight="1" outlineLevel="2">
      <c r="B180" s="890"/>
      <c r="C180" s="856"/>
      <c r="D180" s="921" t="s">
        <v>235</v>
      </c>
      <c r="E180" s="904"/>
      <c r="F180" s="860" t="s">
        <v>79</v>
      </c>
      <c r="G180" s="858">
        <v>0.5</v>
      </c>
      <c r="H180" s="858">
        <f>E180*G180</f>
        <v>0</v>
      </c>
      <c r="I180" s="904">
        <v>3.75</v>
      </c>
      <c r="J180" s="860"/>
      <c r="K180" s="858"/>
      <c r="L180" s="858">
        <f>E180*K180</f>
        <v>0</v>
      </c>
      <c r="M180" s="858">
        <f>J180+H180*Onderbouwing_M29!$Q$2+L180</f>
        <v>0</v>
      </c>
      <c r="N180" s="854"/>
      <c r="O180" s="891"/>
      <c r="P180" s="891"/>
      <c r="Q180" s="891"/>
      <c r="R180" s="905"/>
    </row>
    <row r="181" spans="2:18" s="863" customFormat="1" ht="15.75" hidden="1" customHeight="1" outlineLevel="2">
      <c r="B181" s="890"/>
      <c r="C181" s="856"/>
      <c r="D181" s="921" t="s">
        <v>1446</v>
      </c>
      <c r="E181" s="904">
        <v>0</v>
      </c>
      <c r="F181" s="860" t="s">
        <v>79</v>
      </c>
      <c r="G181" s="858">
        <v>0</v>
      </c>
      <c r="H181" s="858">
        <f t="shared" ref="H181:H184" si="34">E181*G181</f>
        <v>0</v>
      </c>
      <c r="I181" s="904">
        <v>0</v>
      </c>
      <c r="J181" s="860"/>
      <c r="K181" s="858">
        <v>22</v>
      </c>
      <c r="L181" s="858">
        <f t="shared" ref="L181:L184" si="35">E181*K181</f>
        <v>0</v>
      </c>
      <c r="M181" s="858">
        <f>J181+H181*Onderbouwing_M29!$Q$2+L181</f>
        <v>0</v>
      </c>
      <c r="N181" s="854"/>
      <c r="O181" s="891"/>
      <c r="P181" s="891"/>
      <c r="Q181" s="891"/>
      <c r="R181" s="905"/>
    </row>
    <row r="182" spans="2:18" s="863" customFormat="1" ht="15.75" hidden="1" customHeight="1" outlineLevel="2">
      <c r="B182" s="890"/>
      <c r="C182" s="856"/>
      <c r="D182" s="921" t="s">
        <v>195</v>
      </c>
      <c r="E182" s="904"/>
      <c r="F182" s="860" t="s">
        <v>78</v>
      </c>
      <c r="G182" s="858">
        <v>0</v>
      </c>
      <c r="H182" s="858">
        <f t="shared" si="34"/>
        <v>0</v>
      </c>
      <c r="I182" s="904">
        <v>0</v>
      </c>
      <c r="J182" s="860"/>
      <c r="K182" s="858">
        <v>55</v>
      </c>
      <c r="L182" s="858">
        <f t="shared" si="35"/>
        <v>0</v>
      </c>
      <c r="M182" s="858">
        <f>J182+H182*Onderbouwing_M29!$Q$2+L182</f>
        <v>0</v>
      </c>
      <c r="N182" s="854"/>
      <c r="O182" s="891"/>
      <c r="P182" s="891"/>
      <c r="Q182" s="891"/>
      <c r="R182" s="905"/>
    </row>
    <row r="183" spans="2:18" s="863" customFormat="1" ht="15.75" hidden="1" customHeight="1" outlineLevel="2">
      <c r="B183" s="890"/>
      <c r="C183" s="856"/>
      <c r="D183" s="921" t="s">
        <v>196</v>
      </c>
      <c r="E183" s="904"/>
      <c r="F183" s="860" t="s">
        <v>162</v>
      </c>
      <c r="G183" s="858">
        <v>0</v>
      </c>
      <c r="H183" s="858">
        <f t="shared" si="34"/>
        <v>0</v>
      </c>
      <c r="I183" s="904">
        <v>0</v>
      </c>
      <c r="J183" s="860"/>
      <c r="K183" s="858">
        <v>375</v>
      </c>
      <c r="L183" s="858">
        <f t="shared" si="35"/>
        <v>0</v>
      </c>
      <c r="M183" s="858">
        <f>J183+H183*Onderbouwing_M29!$Q$2+L183</f>
        <v>0</v>
      </c>
      <c r="N183" s="854"/>
      <c r="O183" s="891"/>
      <c r="P183" s="891"/>
      <c r="Q183" s="891"/>
      <c r="R183" s="905"/>
    </row>
    <row r="184" spans="2:18" s="863" customFormat="1" ht="15.75" hidden="1" customHeight="1" outlineLevel="2">
      <c r="B184" s="890"/>
      <c r="C184" s="856"/>
      <c r="D184" s="906" t="s">
        <v>1447</v>
      </c>
      <c r="E184" s="904"/>
      <c r="F184" s="860" t="s">
        <v>79</v>
      </c>
      <c r="G184" s="858">
        <v>0</v>
      </c>
      <c r="H184" s="858">
        <f t="shared" si="34"/>
        <v>0</v>
      </c>
      <c r="I184" s="904">
        <v>0</v>
      </c>
      <c r="J184" s="860"/>
      <c r="K184" s="858">
        <v>35</v>
      </c>
      <c r="L184" s="858">
        <f t="shared" si="35"/>
        <v>0</v>
      </c>
      <c r="M184" s="858">
        <f>J184+H184*Onderbouwing_M29!$Q$2+L184</f>
        <v>0</v>
      </c>
      <c r="N184" s="854"/>
      <c r="O184" s="891"/>
      <c r="P184" s="891"/>
      <c r="Q184" s="891"/>
      <c r="R184" s="905"/>
    </row>
    <row r="185" spans="2:18" ht="15.75" hidden="1" customHeight="1" outlineLevel="2">
      <c r="B185" s="886"/>
      <c r="C185" s="842"/>
      <c r="D185" s="865"/>
      <c r="E185" s="887"/>
      <c r="F185" s="902"/>
      <c r="G185" s="903">
        <v>0</v>
      </c>
      <c r="H185" s="903">
        <f>E185*G185</f>
        <v>0</v>
      </c>
      <c r="I185" s="887">
        <v>0</v>
      </c>
      <c r="J185" s="902"/>
      <c r="K185" s="888"/>
      <c r="L185" s="888">
        <f>E185*K185</f>
        <v>0</v>
      </c>
      <c r="M185" s="888">
        <f>J185+H185*Onderbouwing_M29!$Q$2+L185</f>
        <v>0</v>
      </c>
      <c r="N185" s="840"/>
      <c r="O185" s="889"/>
      <c r="P185" s="889"/>
      <c r="Q185" s="889"/>
      <c r="R185" s="847"/>
    </row>
    <row r="186" spans="2:18" ht="10.25" hidden="1" customHeight="1" outlineLevel="1" collapsed="1"/>
    <row r="187" spans="2:18" ht="15.75" hidden="1" customHeight="1" outlineLevel="1" collapsed="1">
      <c r="B187" s="849" t="s">
        <v>236</v>
      </c>
      <c r="C187" s="842"/>
      <c r="D187" s="850" t="s">
        <v>237</v>
      </c>
      <c r="E187" s="884">
        <v>1</v>
      </c>
      <c r="F187" s="850" t="s">
        <v>79</v>
      </c>
      <c r="G187" s="851"/>
      <c r="H187" s="851">
        <f>SUM(H188:H201)</f>
        <v>0.77</v>
      </c>
      <c r="I187" s="851"/>
      <c r="J187" s="851">
        <f>SUM(J188:J201)</f>
        <v>49.877656031333338</v>
      </c>
      <c r="K187" s="851"/>
      <c r="L187" s="851">
        <f>SUM(L188:L201)</f>
        <v>0</v>
      </c>
      <c r="M187" s="851">
        <f>SUM(M188:M201)</f>
        <v>96.077656031333333</v>
      </c>
      <c r="N187" s="840"/>
      <c r="O187" s="852">
        <f>SUM(M188:M201)</f>
        <v>96.077656031333333</v>
      </c>
      <c r="P187" s="885" t="str">
        <f>B187</f>
        <v>V1-3-A</v>
      </c>
      <c r="Q187" s="853"/>
    </row>
    <row r="188" spans="2:18" ht="15.75" hidden="1" customHeight="1" outlineLevel="2">
      <c r="B188" s="886"/>
      <c r="C188" s="842"/>
      <c r="D188" s="901" t="s">
        <v>238</v>
      </c>
      <c r="E188" s="887"/>
      <c r="F188" s="902"/>
      <c r="G188" s="903"/>
      <c r="H188" s="903"/>
      <c r="I188" s="903"/>
      <c r="J188" s="903"/>
      <c r="K188" s="903"/>
      <c r="L188" s="888"/>
      <c r="M188" s="888"/>
      <c r="N188" s="840"/>
      <c r="O188" s="889"/>
      <c r="P188" s="889"/>
      <c r="Q188" s="889"/>
    </row>
    <row r="189" spans="2:18" s="863" customFormat="1" ht="15.75" hidden="1" customHeight="1" outlineLevel="2">
      <c r="B189" s="890"/>
      <c r="C189" s="856"/>
      <c r="D189" s="860" t="s">
        <v>240</v>
      </c>
      <c r="E189" s="904">
        <v>2.62</v>
      </c>
      <c r="F189" s="860" t="s">
        <v>76</v>
      </c>
      <c r="G189" s="858">
        <v>0</v>
      </c>
      <c r="H189" s="858">
        <f t="shared" ref="H189:H201" si="36">E189*G189</f>
        <v>0</v>
      </c>
      <c r="I189" s="858">
        <f>'Materiaal '!$E$61</f>
        <v>1.3914545</v>
      </c>
      <c r="J189" s="858">
        <f t="shared" ref="J189:J201" si="37">E189*I189</f>
        <v>3.6456107900000001</v>
      </c>
      <c r="K189" s="858"/>
      <c r="L189" s="858">
        <f t="shared" ref="L189:L201" si="38">E189*K189</f>
        <v>0</v>
      </c>
      <c r="M189" s="858">
        <f>J189+H189*Onderbouwing_M29!$Q$2+L189</f>
        <v>3.6456107900000001</v>
      </c>
      <c r="N189" s="854"/>
      <c r="O189" s="891"/>
      <c r="P189" s="922"/>
      <c r="Q189" s="923"/>
    </row>
    <row r="190" spans="2:18" s="863" customFormat="1" ht="15.75" hidden="1" customHeight="1" outlineLevel="2">
      <c r="B190" s="890"/>
      <c r="C190" s="856"/>
      <c r="D190" s="860" t="s">
        <v>241</v>
      </c>
      <c r="E190" s="904">
        <v>2.4</v>
      </c>
      <c r="F190" s="860" t="s">
        <v>76</v>
      </c>
      <c r="G190" s="858">
        <v>0.15</v>
      </c>
      <c r="H190" s="858">
        <f t="shared" si="36"/>
        <v>0.36</v>
      </c>
      <c r="I190" s="858">
        <v>1</v>
      </c>
      <c r="J190" s="858">
        <f t="shared" si="37"/>
        <v>2.4</v>
      </c>
      <c r="K190" s="858"/>
      <c r="L190" s="858">
        <f t="shared" si="38"/>
        <v>0</v>
      </c>
      <c r="M190" s="858">
        <f>J190+H190*Onderbouwing_M29!$Q$2+L190</f>
        <v>23.999999999999996</v>
      </c>
      <c r="N190" s="854"/>
      <c r="O190" s="891"/>
      <c r="P190" s="922"/>
      <c r="Q190" s="924"/>
    </row>
    <row r="191" spans="2:18" s="863" customFormat="1" ht="15.75" hidden="1" customHeight="1" outlineLevel="2">
      <c r="B191" s="890"/>
      <c r="C191" s="856"/>
      <c r="D191" s="860" t="s">
        <v>242</v>
      </c>
      <c r="E191" s="904">
        <v>1.1000000000000001</v>
      </c>
      <c r="F191" s="860" t="s">
        <v>79</v>
      </c>
      <c r="G191" s="858">
        <v>0</v>
      </c>
      <c r="H191" s="858">
        <f t="shared" si="36"/>
        <v>0</v>
      </c>
      <c r="I191" s="858">
        <f>'Materiaal '!E33</f>
        <v>25.555692666666669</v>
      </c>
      <c r="J191" s="858">
        <f t="shared" si="37"/>
        <v>28.111261933333338</v>
      </c>
      <c r="K191" s="858"/>
      <c r="L191" s="858">
        <f t="shared" si="38"/>
        <v>0</v>
      </c>
      <c r="M191" s="858">
        <f>J191+H191*Onderbouwing_M29!$Q$2+L191</f>
        <v>28.111261933333338</v>
      </c>
      <c r="N191" s="854"/>
      <c r="O191" s="891"/>
      <c r="P191" s="891"/>
      <c r="Q191" s="891"/>
    </row>
    <row r="192" spans="2:18" s="863" customFormat="1" ht="15.75" hidden="1" customHeight="1" outlineLevel="2">
      <c r="B192" s="890"/>
      <c r="C192" s="856"/>
      <c r="D192" s="860" t="s">
        <v>242</v>
      </c>
      <c r="E192" s="904">
        <v>1</v>
      </c>
      <c r="F192" s="860" t="s">
        <v>79</v>
      </c>
      <c r="G192" s="858">
        <v>0.08</v>
      </c>
      <c r="H192" s="858">
        <f t="shared" si="36"/>
        <v>0.08</v>
      </c>
      <c r="I192" s="858"/>
      <c r="J192" s="858">
        <f t="shared" si="37"/>
        <v>0</v>
      </c>
      <c r="K192" s="858"/>
      <c r="L192" s="858">
        <f t="shared" si="38"/>
        <v>0</v>
      </c>
      <c r="M192" s="858">
        <f>J192+H192*Onderbouwing_M29!$Q$2+L192</f>
        <v>4.8</v>
      </c>
      <c r="N192" s="854"/>
      <c r="O192" s="891"/>
      <c r="P192" s="891"/>
      <c r="Q192" s="891"/>
    </row>
    <row r="193" spans="2:18" s="863" customFormat="1" ht="15.75" hidden="1" customHeight="1" outlineLevel="2">
      <c r="B193" s="890"/>
      <c r="C193" s="856"/>
      <c r="D193" s="860" t="s">
        <v>243</v>
      </c>
      <c r="E193" s="904">
        <v>1.2</v>
      </c>
      <c r="F193" s="890" t="s">
        <v>79</v>
      </c>
      <c r="G193" s="904">
        <v>0</v>
      </c>
      <c r="H193" s="858">
        <f t="shared" si="36"/>
        <v>0</v>
      </c>
      <c r="I193" s="904">
        <f>'Materiaal '!$E$174</f>
        <v>2.1754249999999997</v>
      </c>
      <c r="J193" s="858">
        <f t="shared" si="37"/>
        <v>2.6105099999999997</v>
      </c>
      <c r="K193" s="858"/>
      <c r="L193" s="858">
        <f t="shared" si="38"/>
        <v>0</v>
      </c>
      <c r="M193" s="858">
        <f>J193+H193*Onderbouwing_M29!$Q$2+L193</f>
        <v>2.6105099999999997</v>
      </c>
      <c r="N193" s="854"/>
      <c r="O193" s="858"/>
      <c r="P193" s="858"/>
      <c r="Q193" s="858"/>
    </row>
    <row r="194" spans="2:18" s="863" customFormat="1" ht="15.75" hidden="1" customHeight="1" outlineLevel="2">
      <c r="B194" s="890"/>
      <c r="C194" s="856"/>
      <c r="D194" s="860" t="str">
        <f>D193</f>
        <v>damp-open / dampdichte folie n.t.b.</v>
      </c>
      <c r="E194" s="904">
        <v>1</v>
      </c>
      <c r="F194" s="860" t="s">
        <v>79</v>
      </c>
      <c r="G194" s="858">
        <v>0.03</v>
      </c>
      <c r="H194" s="858">
        <f t="shared" si="36"/>
        <v>0.03</v>
      </c>
      <c r="I194" s="858">
        <v>0</v>
      </c>
      <c r="J194" s="858">
        <f t="shared" si="37"/>
        <v>0</v>
      </c>
      <c r="K194" s="858"/>
      <c r="L194" s="858">
        <f t="shared" si="38"/>
        <v>0</v>
      </c>
      <c r="M194" s="858">
        <f>J194+H194*Onderbouwing_M29!$Q$2+L194</f>
        <v>1.7999999999999998</v>
      </c>
      <c r="N194" s="854"/>
      <c r="O194" s="891"/>
      <c r="P194" s="891"/>
      <c r="Q194" s="891"/>
    </row>
    <row r="195" spans="2:18" s="863" customFormat="1" ht="15.75" hidden="1" customHeight="1" outlineLevel="2">
      <c r="B195" s="890"/>
      <c r="C195" s="856"/>
      <c r="D195" s="860" t="s">
        <v>244</v>
      </c>
      <c r="E195" s="904">
        <v>1.1000000000000001</v>
      </c>
      <c r="F195" s="860" t="s">
        <v>79</v>
      </c>
      <c r="G195" s="858"/>
      <c r="H195" s="858">
        <f t="shared" si="36"/>
        <v>0</v>
      </c>
      <c r="I195" s="858">
        <f>'Materiaal '!$E$90</f>
        <v>6.9184302799999999</v>
      </c>
      <c r="J195" s="858">
        <f t="shared" si="37"/>
        <v>7.6102733080000009</v>
      </c>
      <c r="K195" s="858"/>
      <c r="L195" s="858">
        <f t="shared" si="38"/>
        <v>0</v>
      </c>
      <c r="M195" s="858">
        <f>J195+H195*Onderbouwing_M29!$Q$2+L195</f>
        <v>7.6102733080000009</v>
      </c>
      <c r="N195" s="854"/>
      <c r="O195" s="891"/>
      <c r="P195" s="922"/>
      <c r="Q195" s="925"/>
    </row>
    <row r="196" spans="2:18" s="863" customFormat="1" ht="15.75" hidden="1" customHeight="1" outlineLevel="2">
      <c r="B196" s="890"/>
      <c r="C196" s="856"/>
      <c r="D196" s="860" t="str">
        <f>D195</f>
        <v xml:space="preserve">gipsbeplating 4AK 12,5 mm </v>
      </c>
      <c r="E196" s="904">
        <v>1</v>
      </c>
      <c r="F196" s="860" t="s">
        <v>79</v>
      </c>
      <c r="G196" s="858">
        <v>0.3</v>
      </c>
      <c r="H196" s="858">
        <f t="shared" si="36"/>
        <v>0.3</v>
      </c>
      <c r="I196" s="858">
        <v>0</v>
      </c>
      <c r="J196" s="858">
        <f t="shared" si="37"/>
        <v>0</v>
      </c>
      <c r="K196" s="858"/>
      <c r="L196" s="858">
        <f t="shared" si="38"/>
        <v>0</v>
      </c>
      <c r="M196" s="858">
        <f>J196+H196*Onderbouwing_M29!$Q$2+L196</f>
        <v>18</v>
      </c>
      <c r="N196" s="854"/>
      <c r="O196" s="891"/>
      <c r="P196" s="891"/>
      <c r="Q196" s="891"/>
    </row>
    <row r="197" spans="2:18" s="863" customFormat="1" ht="15.75" hidden="1" customHeight="1" outlineLevel="2">
      <c r="B197" s="890"/>
      <c r="C197" s="856"/>
      <c r="D197" s="890" t="s">
        <v>245</v>
      </c>
      <c r="E197" s="904">
        <v>1</v>
      </c>
      <c r="F197" s="860" t="s">
        <v>79</v>
      </c>
      <c r="G197" s="904"/>
      <c r="H197" s="858">
        <f t="shared" si="36"/>
        <v>0</v>
      </c>
      <c r="I197" s="858">
        <v>5.5</v>
      </c>
      <c r="J197" s="858">
        <f t="shared" si="37"/>
        <v>5.5</v>
      </c>
      <c r="K197" s="858"/>
      <c r="L197" s="858">
        <f t="shared" si="38"/>
        <v>0</v>
      </c>
      <c r="M197" s="858">
        <f>J197+H197*Onderbouwing_M29!$Q$2+L197</f>
        <v>5.5</v>
      </c>
      <c r="N197" s="854"/>
      <c r="O197" s="858"/>
      <c r="P197" s="922"/>
      <c r="Q197" s="891"/>
    </row>
    <row r="198" spans="2:18" s="863" customFormat="1" ht="15.75" hidden="1" customHeight="1" outlineLevel="2">
      <c r="B198" s="890" t="s">
        <v>246</v>
      </c>
      <c r="C198" s="856" t="s">
        <v>161</v>
      </c>
      <c r="D198" s="913" t="s">
        <v>247</v>
      </c>
      <c r="E198" s="904"/>
      <c r="F198" s="860"/>
      <c r="G198" s="858">
        <v>0</v>
      </c>
      <c r="H198" s="858">
        <f t="shared" si="36"/>
        <v>0</v>
      </c>
      <c r="I198" s="858">
        <v>0</v>
      </c>
      <c r="J198" s="858">
        <f t="shared" si="37"/>
        <v>0</v>
      </c>
      <c r="K198" s="858"/>
      <c r="L198" s="858">
        <f t="shared" si="38"/>
        <v>0</v>
      </c>
      <c r="M198" s="858">
        <f>J198+H198*Onderbouwing_M29!$Q$2+L198</f>
        <v>0</v>
      </c>
      <c r="N198" s="854"/>
      <c r="O198" s="891"/>
      <c r="P198" s="891"/>
      <c r="Q198" s="891"/>
    </row>
    <row r="199" spans="2:18" s="863" customFormat="1" ht="15.75" hidden="1" customHeight="1" outlineLevel="2">
      <c r="B199" s="890" t="s">
        <v>246</v>
      </c>
      <c r="C199" s="856" t="s">
        <v>161</v>
      </c>
      <c r="D199" s="860" t="s">
        <v>239</v>
      </c>
      <c r="E199" s="904"/>
      <c r="F199" s="860"/>
      <c r="G199" s="858">
        <v>0</v>
      </c>
      <c r="H199" s="858">
        <f t="shared" ref="H199" si="39">E199*G199</f>
        <v>0</v>
      </c>
      <c r="I199" s="858">
        <v>0</v>
      </c>
      <c r="J199" s="858">
        <f t="shared" ref="J199" si="40">E199*I199</f>
        <v>0</v>
      </c>
      <c r="K199" s="858"/>
      <c r="L199" s="858">
        <f t="shared" ref="L199" si="41">E199*K199</f>
        <v>0</v>
      </c>
      <c r="M199" s="858">
        <f>J199+H199*Onderbouwing_M29!$Q$2+L199</f>
        <v>0</v>
      </c>
      <c r="N199" s="854"/>
      <c r="O199" s="891"/>
      <c r="P199" s="891"/>
      <c r="Q199" s="926"/>
    </row>
    <row r="200" spans="2:18" s="863" customFormat="1" ht="15.75" hidden="1" customHeight="1" outlineLevel="2">
      <c r="B200" s="890" t="s">
        <v>246</v>
      </c>
      <c r="C200" s="856" t="s">
        <v>161</v>
      </c>
      <c r="D200" s="860" t="e">
        <f>#REF!</f>
        <v>#REF!</v>
      </c>
      <c r="E200" s="904"/>
      <c r="F200" s="860"/>
      <c r="G200" s="858">
        <v>0</v>
      </c>
      <c r="H200" s="858">
        <f t="shared" si="36"/>
        <v>0</v>
      </c>
      <c r="I200" s="858">
        <v>0</v>
      </c>
      <c r="J200" s="858">
        <f t="shared" si="37"/>
        <v>0</v>
      </c>
      <c r="K200" s="858"/>
      <c r="L200" s="858">
        <f t="shared" si="38"/>
        <v>0</v>
      </c>
      <c r="M200" s="858">
        <f>J200+H200*Onderbouwing_M29!$Q$2+L200</f>
        <v>0</v>
      </c>
      <c r="N200" s="854"/>
      <c r="O200" s="891"/>
      <c r="P200" s="891"/>
      <c r="Q200" s="908" t="s">
        <v>200</v>
      </c>
    </row>
    <row r="201" spans="2:18" ht="15.75" hidden="1" customHeight="1" outlineLevel="2">
      <c r="B201" s="886"/>
      <c r="C201" s="842"/>
      <c r="D201" s="865"/>
      <c r="E201" s="887"/>
      <c r="F201" s="865"/>
      <c r="G201" s="888">
        <v>0</v>
      </c>
      <c r="H201" s="888">
        <f t="shared" si="36"/>
        <v>0</v>
      </c>
      <c r="I201" s="888">
        <v>0</v>
      </c>
      <c r="J201" s="888">
        <f t="shared" si="37"/>
        <v>0</v>
      </c>
      <c r="K201" s="888"/>
      <c r="L201" s="888">
        <f t="shared" si="38"/>
        <v>0</v>
      </c>
      <c r="M201" s="888">
        <f>J201+H201*Onderbouwing_M29!$Q$2+L201</f>
        <v>0</v>
      </c>
      <c r="N201" s="840"/>
      <c r="O201" s="889"/>
      <c r="P201" s="889"/>
      <c r="Q201" s="889"/>
    </row>
    <row r="202" spans="2:18" ht="10.25" hidden="1" customHeight="1" outlineLevel="1" collapsed="1"/>
    <row r="203" spans="2:18" ht="15.75" hidden="1" customHeight="1" outlineLevel="1" collapsed="1">
      <c r="B203" s="849" t="s">
        <v>248</v>
      </c>
      <c r="C203" s="842"/>
      <c r="D203" s="850" t="s">
        <v>249</v>
      </c>
      <c r="E203" s="884">
        <v>1</v>
      </c>
      <c r="F203" s="850" t="s">
        <v>79</v>
      </c>
      <c r="G203" s="851"/>
      <c r="H203" s="851">
        <f>SUM(H204:H214)</f>
        <v>0</v>
      </c>
      <c r="I203" s="851"/>
      <c r="J203" s="851">
        <f>SUM(J204:J214)</f>
        <v>27.403139739250001</v>
      </c>
      <c r="K203" s="851"/>
      <c r="L203" s="851">
        <f>SUM(L204:L214)</f>
        <v>32</v>
      </c>
      <c r="M203" s="851">
        <f>SUM(M204:M214)</f>
        <v>59.403139739250001</v>
      </c>
      <c r="N203" s="840"/>
      <c r="O203" s="852">
        <f>M203/E203</f>
        <v>59.403139739250001</v>
      </c>
      <c r="P203" s="885" t="str">
        <f>B203</f>
        <v>V1-3-B</v>
      </c>
      <c r="Q203" s="853"/>
      <c r="R203" s="847">
        <f t="shared" ref="R203:R222" si="42">M203-O203</f>
        <v>0</v>
      </c>
    </row>
    <row r="204" spans="2:18" ht="15.75" hidden="1" customHeight="1" outlineLevel="2">
      <c r="B204" s="927"/>
      <c r="C204" s="928"/>
      <c r="D204" s="929" t="s">
        <v>250</v>
      </c>
      <c r="E204" s="930"/>
      <c r="F204" s="931"/>
      <c r="G204" s="932"/>
      <c r="H204" s="932"/>
      <c r="I204" s="932"/>
      <c r="J204" s="932">
        <f t="shared" ref="J204:J213" si="43">E204*I204</f>
        <v>0</v>
      </c>
      <c r="K204" s="932"/>
      <c r="L204" s="932">
        <f t="shared" ref="L204:L211" si="44">+K204*E204</f>
        <v>0</v>
      </c>
      <c r="M204" s="932">
        <f>J204+H204*Onderbouwing_M29!$Q$2+L204</f>
        <v>0</v>
      </c>
      <c r="N204" s="840"/>
      <c r="O204" s="888"/>
      <c r="P204" s="888"/>
      <c r="Q204" s="865"/>
      <c r="R204" s="866">
        <f t="shared" si="42"/>
        <v>0</v>
      </c>
    </row>
    <row r="205" spans="2:18" s="863" customFormat="1" ht="15.75" hidden="1" customHeight="1" outlineLevel="2">
      <c r="B205" s="912"/>
      <c r="C205" s="933"/>
      <c r="D205" s="913" t="s">
        <v>251</v>
      </c>
      <c r="E205" s="914">
        <f>1.1*E203</f>
        <v>1.1000000000000001</v>
      </c>
      <c r="F205" s="915" t="s">
        <v>79</v>
      </c>
      <c r="G205" s="859">
        <v>0</v>
      </c>
      <c r="H205" s="859">
        <f t="shared" ref="H205:H213" si="45">E205*G205</f>
        <v>0</v>
      </c>
      <c r="I205" s="859">
        <f>'Materiaal '!E90</f>
        <v>6.9184302799999999</v>
      </c>
      <c r="J205" s="859">
        <f t="shared" si="43"/>
        <v>7.6102733080000009</v>
      </c>
      <c r="K205" s="859"/>
      <c r="L205" s="859">
        <f t="shared" si="44"/>
        <v>0</v>
      </c>
      <c r="M205" s="859">
        <f>J205+H205*Onderbouwing_M29!$Q$2+L205</f>
        <v>7.6102733080000009</v>
      </c>
      <c r="N205" s="854"/>
      <c r="O205" s="858"/>
      <c r="P205" s="858"/>
      <c r="Q205" s="860"/>
      <c r="R205" s="861">
        <f t="shared" si="42"/>
        <v>7.6102733080000009</v>
      </c>
    </row>
    <row r="206" spans="2:18" s="863" customFormat="1" ht="15.75" hidden="1" customHeight="1" outlineLevel="2">
      <c r="B206" s="912"/>
      <c r="C206" s="933"/>
      <c r="D206" s="913" t="s">
        <v>252</v>
      </c>
      <c r="E206" s="914">
        <f>1.67*E203</f>
        <v>1.67</v>
      </c>
      <c r="F206" s="915" t="s">
        <v>76</v>
      </c>
      <c r="G206" s="859">
        <v>0</v>
      </c>
      <c r="H206" s="859">
        <f t="shared" si="45"/>
        <v>0</v>
      </c>
      <c r="I206" s="859">
        <f>'Materiaal '!E181</f>
        <v>2.6115124999999999</v>
      </c>
      <c r="J206" s="859">
        <f t="shared" si="43"/>
        <v>4.3612258749999997</v>
      </c>
      <c r="K206" s="859"/>
      <c r="L206" s="859">
        <f t="shared" si="44"/>
        <v>0</v>
      </c>
      <c r="M206" s="859">
        <f>J206+H206*Onderbouwing_M29!$Q$2+L206</f>
        <v>4.3612258749999997</v>
      </c>
      <c r="N206" s="854"/>
      <c r="O206" s="858"/>
      <c r="P206" s="858"/>
      <c r="Q206" s="860"/>
      <c r="R206" s="861">
        <f t="shared" si="42"/>
        <v>4.3612258749999997</v>
      </c>
    </row>
    <row r="207" spans="2:18" s="863" customFormat="1" ht="15.75" hidden="1" customHeight="1" outlineLevel="2">
      <c r="B207" s="912"/>
      <c r="C207" s="933"/>
      <c r="D207" s="913" t="s">
        <v>253</v>
      </c>
      <c r="E207" s="914">
        <f>0.7*E203</f>
        <v>0.7</v>
      </c>
      <c r="F207" s="915" t="s">
        <v>76</v>
      </c>
      <c r="G207" s="859">
        <v>0</v>
      </c>
      <c r="H207" s="859">
        <f t="shared" si="45"/>
        <v>0</v>
      </c>
      <c r="I207" s="859">
        <f>'Materiaal '!E182</f>
        <v>2.3909624999999997</v>
      </c>
      <c r="J207" s="859">
        <f t="shared" si="43"/>
        <v>1.6736737499999996</v>
      </c>
      <c r="K207" s="859"/>
      <c r="L207" s="859">
        <f t="shared" si="44"/>
        <v>0</v>
      </c>
      <c r="M207" s="859">
        <f>J207+H207*Onderbouwing_M29!$Q$2+L207</f>
        <v>1.6736737499999996</v>
      </c>
      <c r="N207" s="854"/>
      <c r="O207" s="858"/>
      <c r="P207" s="858"/>
      <c r="Q207" s="860"/>
      <c r="R207" s="861">
        <f t="shared" si="42"/>
        <v>1.6736737499999996</v>
      </c>
    </row>
    <row r="208" spans="2:18" s="863" customFormat="1" ht="15.75" hidden="1" customHeight="1" outlineLevel="2">
      <c r="B208" s="912"/>
      <c r="C208" s="933"/>
      <c r="D208" s="860" t="s">
        <v>242</v>
      </c>
      <c r="E208" s="914">
        <f>1.05*E203</f>
        <v>1.05</v>
      </c>
      <c r="F208" s="915" t="s">
        <v>79</v>
      </c>
      <c r="G208" s="859">
        <v>0</v>
      </c>
      <c r="H208" s="859">
        <f t="shared" si="45"/>
        <v>0</v>
      </c>
      <c r="I208" s="859">
        <f>'Materiaal '!E117</f>
        <v>11.198063625</v>
      </c>
      <c r="J208" s="859">
        <f t="shared" si="43"/>
        <v>11.75796680625</v>
      </c>
      <c r="K208" s="859"/>
      <c r="L208" s="859">
        <f t="shared" si="44"/>
        <v>0</v>
      </c>
      <c r="M208" s="859">
        <f>J208+H208*Onderbouwing_M29!$Q$2+L208</f>
        <v>11.75796680625</v>
      </c>
      <c r="N208" s="854"/>
      <c r="O208" s="858"/>
      <c r="P208" s="858"/>
      <c r="Q208" s="860"/>
      <c r="R208" s="861">
        <f t="shared" si="42"/>
        <v>11.75796680625</v>
      </c>
    </row>
    <row r="209" spans="2:18" s="863" customFormat="1" ht="15.75" hidden="1" customHeight="1" outlineLevel="2">
      <c r="B209" s="912"/>
      <c r="C209" s="933"/>
      <c r="D209" s="860" t="s">
        <v>242</v>
      </c>
      <c r="E209" s="914">
        <f>1*E203</f>
        <v>1</v>
      </c>
      <c r="F209" s="915" t="s">
        <v>79</v>
      </c>
      <c r="G209" s="859">
        <v>0</v>
      </c>
      <c r="H209" s="859">
        <f t="shared" si="45"/>
        <v>0</v>
      </c>
      <c r="I209" s="859">
        <v>0</v>
      </c>
      <c r="J209" s="859">
        <f t="shared" si="43"/>
        <v>0</v>
      </c>
      <c r="K209" s="859">
        <v>4</v>
      </c>
      <c r="L209" s="859">
        <f t="shared" si="44"/>
        <v>4</v>
      </c>
      <c r="M209" s="859">
        <f>J209+H209*Onderbouwing_M29!$Q$2+L209</f>
        <v>4</v>
      </c>
      <c r="N209" s="854"/>
      <c r="O209" s="934">
        <v>0.09</v>
      </c>
      <c r="P209" s="891"/>
      <c r="Q209" s="860"/>
      <c r="R209" s="861">
        <f t="shared" si="42"/>
        <v>3.91</v>
      </c>
    </row>
    <row r="210" spans="2:18" s="863" customFormat="1" ht="15.75" hidden="1" customHeight="1" outlineLevel="2">
      <c r="B210" s="912"/>
      <c r="C210" s="933"/>
      <c r="D210" s="935" t="s">
        <v>254</v>
      </c>
      <c r="E210" s="914">
        <v>1</v>
      </c>
      <c r="F210" s="915" t="s">
        <v>80</v>
      </c>
      <c r="G210" s="859">
        <v>0</v>
      </c>
      <c r="H210" s="859">
        <f t="shared" si="45"/>
        <v>0</v>
      </c>
      <c r="I210" s="859">
        <v>2</v>
      </c>
      <c r="J210" s="859">
        <f t="shared" si="43"/>
        <v>2</v>
      </c>
      <c r="K210" s="859"/>
      <c r="L210" s="859">
        <f t="shared" si="44"/>
        <v>0</v>
      </c>
      <c r="M210" s="859">
        <f>J210+H210*Onderbouwing_M29!$Q$2+L210</f>
        <v>2</v>
      </c>
      <c r="N210" s="854"/>
      <c r="O210" s="858"/>
      <c r="P210" s="858"/>
      <c r="Q210" s="860"/>
      <c r="R210" s="861">
        <f t="shared" si="42"/>
        <v>2</v>
      </c>
    </row>
    <row r="211" spans="2:18" s="863" customFormat="1" ht="15.75" hidden="1" customHeight="1" outlineLevel="2">
      <c r="B211" s="912"/>
      <c r="C211" s="933"/>
      <c r="D211" s="913" t="s">
        <v>255</v>
      </c>
      <c r="E211" s="914">
        <f>1*E203</f>
        <v>1</v>
      </c>
      <c r="F211" s="915" t="s">
        <v>79</v>
      </c>
      <c r="G211" s="859">
        <v>0</v>
      </c>
      <c r="H211" s="859">
        <f t="shared" si="45"/>
        <v>0</v>
      </c>
      <c r="I211" s="859">
        <v>0</v>
      </c>
      <c r="J211" s="859">
        <f t="shared" si="43"/>
        <v>0</v>
      </c>
      <c r="K211" s="859">
        <v>28</v>
      </c>
      <c r="L211" s="859">
        <f t="shared" si="44"/>
        <v>28</v>
      </c>
      <c r="M211" s="859">
        <f>J211+H211*Onderbouwing_M29!$Q$2+L211</f>
        <v>28</v>
      </c>
      <c r="N211" s="854"/>
      <c r="O211" s="891"/>
      <c r="P211" s="891"/>
      <c r="Q211" s="860"/>
      <c r="R211" s="861">
        <f t="shared" si="42"/>
        <v>28</v>
      </c>
    </row>
    <row r="212" spans="2:18" s="863" customFormat="1" ht="15.75" hidden="1" customHeight="1" outlineLevel="2">
      <c r="B212" s="890" t="s">
        <v>246</v>
      </c>
      <c r="C212" s="856" t="s">
        <v>161</v>
      </c>
      <c r="D212" s="913" t="s">
        <v>247</v>
      </c>
      <c r="E212" s="904"/>
      <c r="F212" s="860"/>
      <c r="G212" s="858">
        <v>0</v>
      </c>
      <c r="H212" s="858">
        <f t="shared" si="45"/>
        <v>0</v>
      </c>
      <c r="I212" s="858">
        <v>0</v>
      </c>
      <c r="J212" s="858">
        <f t="shared" si="43"/>
        <v>0</v>
      </c>
      <c r="K212" s="858"/>
      <c r="L212" s="858">
        <f t="shared" ref="L212:L213" si="46">E212*K212</f>
        <v>0</v>
      </c>
      <c r="M212" s="858">
        <f>J212+H212*Onderbouwing_M29!$Q$2+L212</f>
        <v>0</v>
      </c>
      <c r="N212" s="854"/>
      <c r="O212" s="891"/>
      <c r="P212" s="891"/>
      <c r="Q212" s="891"/>
      <c r="R212" s="905"/>
    </row>
    <row r="213" spans="2:18" s="863" customFormat="1" ht="15.75" hidden="1" customHeight="1" outlineLevel="2">
      <c r="B213" s="890" t="s">
        <v>246</v>
      </c>
      <c r="C213" s="856" t="s">
        <v>161</v>
      </c>
      <c r="D213" s="860" t="s">
        <v>239</v>
      </c>
      <c r="E213" s="904"/>
      <c r="F213" s="860"/>
      <c r="G213" s="858">
        <v>0</v>
      </c>
      <c r="H213" s="858">
        <f t="shared" si="45"/>
        <v>0</v>
      </c>
      <c r="I213" s="858">
        <v>0</v>
      </c>
      <c r="J213" s="858">
        <f t="shared" si="43"/>
        <v>0</v>
      </c>
      <c r="K213" s="858"/>
      <c r="L213" s="858">
        <f t="shared" si="46"/>
        <v>0</v>
      </c>
      <c r="M213" s="858">
        <f>J213+H213*Onderbouwing_M29!$Q$2+L213</f>
        <v>0</v>
      </c>
      <c r="N213" s="854"/>
      <c r="O213" s="891"/>
      <c r="P213" s="891"/>
      <c r="Q213" s="926"/>
      <c r="R213" s="905"/>
    </row>
    <row r="214" spans="2:18" s="863" customFormat="1" ht="15.75" hidden="1" customHeight="1" outlineLevel="2">
      <c r="B214" s="890" t="s">
        <v>246</v>
      </c>
      <c r="C214" s="856" t="s">
        <v>161</v>
      </c>
      <c r="D214" s="860" t="e">
        <f>#REF!</f>
        <v>#REF!</v>
      </c>
      <c r="E214" s="904"/>
      <c r="F214" s="860"/>
      <c r="G214" s="858">
        <v>0</v>
      </c>
      <c r="H214" s="858">
        <f t="shared" ref="H214" si="47">E214*G214</f>
        <v>0</v>
      </c>
      <c r="I214" s="858">
        <v>0</v>
      </c>
      <c r="J214" s="858">
        <f t="shared" ref="J214" si="48">E214*I214</f>
        <v>0</v>
      </c>
      <c r="K214" s="858"/>
      <c r="L214" s="858">
        <f t="shared" ref="L214" si="49">E214*K214</f>
        <v>0</v>
      </c>
      <c r="M214" s="858">
        <f>J214+H214*Onderbouwing_M29!$Q$2+L214</f>
        <v>0</v>
      </c>
      <c r="N214" s="854"/>
      <c r="O214" s="891"/>
      <c r="P214" s="891"/>
      <c r="Q214" s="908" t="s">
        <v>200</v>
      </c>
      <c r="R214" s="905"/>
    </row>
    <row r="215" spans="2:18" ht="15.75" hidden="1" customHeight="1" outlineLevel="2">
      <c r="B215" s="886"/>
      <c r="C215" s="842"/>
      <c r="D215" s="865"/>
      <c r="E215" s="936"/>
      <c r="F215" s="937"/>
      <c r="G215" s="888"/>
      <c r="H215" s="888"/>
      <c r="I215" s="888"/>
      <c r="J215" s="888"/>
      <c r="K215" s="888"/>
      <c r="L215" s="888"/>
      <c r="M215" s="888"/>
      <c r="N215" s="840"/>
      <c r="O215" s="888"/>
      <c r="P215" s="888"/>
      <c r="Q215" s="865"/>
      <c r="R215" s="866"/>
    </row>
    <row r="216" spans="2:18" ht="10.25" hidden="1" customHeight="1" outlineLevel="1">
      <c r="B216" s="867"/>
      <c r="C216" s="842"/>
      <c r="D216" s="868"/>
      <c r="E216" s="938"/>
      <c r="F216" s="870"/>
      <c r="G216" s="870"/>
      <c r="H216" s="870"/>
      <c r="I216" s="870"/>
      <c r="J216" s="870"/>
      <c r="K216" s="870"/>
      <c r="L216" s="870"/>
      <c r="M216" s="870"/>
      <c r="N216" s="866"/>
      <c r="O216" s="871"/>
      <c r="P216" s="871"/>
      <c r="Q216" s="840"/>
      <c r="R216" s="866" t="e" cm="1">
        <f t="array" ref="R216">m²09-O216</f>
        <v>#NAME?</v>
      </c>
    </row>
    <row r="217" spans="2:18" ht="15.75" hidden="1" customHeight="1" outlineLevel="1" collapsed="1">
      <c r="B217" s="849" t="s">
        <v>256</v>
      </c>
      <c r="C217" s="842"/>
      <c r="D217" s="850" t="s">
        <v>257</v>
      </c>
      <c r="E217" s="884">
        <v>1</v>
      </c>
      <c r="F217" s="850" t="s">
        <v>79</v>
      </c>
      <c r="G217" s="851"/>
      <c r="H217" s="851">
        <f>SUM(H218:H221)</f>
        <v>0</v>
      </c>
      <c r="I217" s="851"/>
      <c r="J217" s="851">
        <f>SUM(J218:J221)</f>
        <v>0</v>
      </c>
      <c r="K217" s="851"/>
      <c r="L217" s="851">
        <f>SUM(L218:L221)</f>
        <v>0</v>
      </c>
      <c r="M217" s="851">
        <f>SUM(M218:M221)</f>
        <v>0</v>
      </c>
      <c r="N217" s="840"/>
      <c r="O217" s="852">
        <f>SUM(M218:M221)</f>
        <v>0</v>
      </c>
      <c r="P217" s="885" t="str">
        <f>B217</f>
        <v>V1-3-</v>
      </c>
      <c r="Q217" s="853"/>
      <c r="R217" s="847"/>
    </row>
    <row r="218" spans="2:18" ht="15.75" hidden="1" customHeight="1" outlineLevel="2">
      <c r="B218" s="886"/>
      <c r="C218" s="842"/>
      <c r="D218" s="901" t="s">
        <v>188</v>
      </c>
      <c r="E218" s="887"/>
      <c r="F218" s="902"/>
      <c r="G218" s="903"/>
      <c r="H218" s="903"/>
      <c r="I218" s="903"/>
      <c r="J218" s="903"/>
      <c r="K218" s="903"/>
      <c r="L218" s="888"/>
      <c r="M218" s="888"/>
      <c r="N218" s="840"/>
      <c r="O218" s="889"/>
      <c r="P218" s="889"/>
      <c r="Q218" s="889"/>
      <c r="R218" s="847"/>
    </row>
    <row r="219" spans="2:18" ht="15.75" hidden="1" customHeight="1" outlineLevel="2">
      <c r="B219" s="886"/>
      <c r="C219" s="842"/>
      <c r="D219" s="860" t="str">
        <f>D217</f>
        <v xml:space="preserve">isolatie Rc waarden ?  harde persing ?   isolatie Vlas ? e.d. </v>
      </c>
      <c r="E219" s="887"/>
      <c r="F219" s="860" t="s">
        <v>79</v>
      </c>
      <c r="G219" s="888">
        <v>0</v>
      </c>
      <c r="H219" s="888">
        <f>E219*G219</f>
        <v>0</v>
      </c>
      <c r="I219" s="888"/>
      <c r="J219" s="888">
        <f>E219*I219</f>
        <v>0</v>
      </c>
      <c r="K219" s="888"/>
      <c r="L219" s="888">
        <f>E219*K219</f>
        <v>0</v>
      </c>
      <c r="M219" s="888">
        <f>J219+H219*Onderbouwing_M29!$Q$2+L219</f>
        <v>0</v>
      </c>
      <c r="N219" s="840"/>
      <c r="O219" s="889"/>
      <c r="P219" s="889"/>
      <c r="Q219" s="889"/>
      <c r="R219" s="847"/>
    </row>
    <row r="220" spans="2:18" ht="15.75" hidden="1" customHeight="1" outlineLevel="2">
      <c r="B220" s="886"/>
      <c r="C220" s="842"/>
      <c r="D220" s="865"/>
      <c r="E220" s="887"/>
      <c r="F220" s="865"/>
      <c r="G220" s="888">
        <v>0</v>
      </c>
      <c r="H220" s="888">
        <f>E220*G220</f>
        <v>0</v>
      </c>
      <c r="I220" s="888">
        <v>0</v>
      </c>
      <c r="J220" s="888">
        <f>E220*I220</f>
        <v>0</v>
      </c>
      <c r="K220" s="888"/>
      <c r="L220" s="888">
        <f>E220*K220</f>
        <v>0</v>
      </c>
      <c r="M220" s="888">
        <f>J220+H220*Onderbouwing_M29!$Q$2+L220</f>
        <v>0</v>
      </c>
      <c r="N220" s="840"/>
      <c r="O220" s="889"/>
      <c r="P220" s="889"/>
      <c r="Q220" s="889"/>
      <c r="R220" s="847"/>
    </row>
    <row r="221" spans="2:18" ht="15.75" hidden="1" customHeight="1" outlineLevel="2">
      <c r="B221" s="886"/>
      <c r="C221" s="842"/>
      <c r="D221" s="865"/>
      <c r="E221" s="887"/>
      <c r="F221" s="865"/>
      <c r="G221" s="888">
        <v>0</v>
      </c>
      <c r="H221" s="888">
        <f>E221*G221</f>
        <v>0</v>
      </c>
      <c r="I221" s="888">
        <v>0</v>
      </c>
      <c r="J221" s="888">
        <f>E221*I221</f>
        <v>0</v>
      </c>
      <c r="K221" s="888"/>
      <c r="L221" s="888">
        <f>E221*K221</f>
        <v>0</v>
      </c>
      <c r="M221" s="888">
        <f>J221+H221*Onderbouwing_M29!$Q$2+L221</f>
        <v>0</v>
      </c>
      <c r="N221" s="840"/>
      <c r="O221" s="889"/>
      <c r="P221" s="889"/>
      <c r="Q221" s="889"/>
      <c r="R221" s="847"/>
    </row>
    <row r="222" spans="2:18" ht="10.25" hidden="1" customHeight="1" outlineLevel="1">
      <c r="B222" s="867"/>
      <c r="C222" s="842"/>
      <c r="D222" s="868"/>
      <c r="E222" s="938"/>
      <c r="F222" s="870"/>
      <c r="G222" s="870"/>
      <c r="H222" s="870"/>
      <c r="I222" s="870"/>
      <c r="J222" s="870"/>
      <c r="K222" s="870"/>
      <c r="L222" s="870"/>
      <c r="M222" s="870"/>
      <c r="N222" s="866"/>
      <c r="O222" s="871"/>
      <c r="P222" s="871"/>
      <c r="Q222" s="840"/>
      <c r="R222" s="866">
        <f t="shared" si="42"/>
        <v>0</v>
      </c>
    </row>
    <row r="223" spans="2:18" ht="15.75" hidden="1" customHeight="1" outlineLevel="1" collapsed="1">
      <c r="B223" s="849" t="s">
        <v>256</v>
      </c>
      <c r="C223" s="842"/>
      <c r="D223" s="850" t="s">
        <v>257</v>
      </c>
      <c r="E223" s="884">
        <v>1</v>
      </c>
      <c r="F223" s="850" t="s">
        <v>79</v>
      </c>
      <c r="G223" s="851"/>
      <c r="H223" s="851">
        <f>SUM(H224:H228)</f>
        <v>0</v>
      </c>
      <c r="I223" s="851"/>
      <c r="J223" s="851">
        <f>SUM(J224:J228)</f>
        <v>0</v>
      </c>
      <c r="K223" s="851"/>
      <c r="L223" s="851">
        <f>SUM(L224:L228)</f>
        <v>0</v>
      </c>
      <c r="M223" s="851">
        <f>SUM(M224:M228)</f>
        <v>0</v>
      </c>
      <c r="N223" s="840"/>
      <c r="O223" s="852">
        <f>SUM(M224:M228)</f>
        <v>0</v>
      </c>
      <c r="P223" s="885" t="str">
        <f>B223</f>
        <v>V1-3-</v>
      </c>
      <c r="Q223" s="853"/>
      <c r="R223" s="847"/>
    </row>
    <row r="224" spans="2:18" ht="15.75" hidden="1" customHeight="1" outlineLevel="2">
      <c r="B224" s="886"/>
      <c r="C224" s="842"/>
      <c r="D224" s="901" t="s">
        <v>188</v>
      </c>
      <c r="E224" s="887"/>
      <c r="F224" s="902"/>
      <c r="G224" s="903"/>
      <c r="H224" s="903"/>
      <c r="I224" s="903"/>
      <c r="J224" s="903"/>
      <c r="K224" s="903"/>
      <c r="L224" s="888"/>
      <c r="M224" s="888"/>
      <c r="N224" s="840"/>
      <c r="O224" s="889"/>
      <c r="P224" s="889"/>
      <c r="Q224" s="889"/>
      <c r="R224" s="847"/>
    </row>
    <row r="225" spans="2:18" ht="15.75" hidden="1" customHeight="1" outlineLevel="2">
      <c r="B225" s="886"/>
      <c r="C225" s="842"/>
      <c r="D225" s="860" t="str">
        <f>D223</f>
        <v xml:space="preserve">isolatie Rc waarden ?  harde persing ?   isolatie Vlas ? e.d. </v>
      </c>
      <c r="E225" s="887"/>
      <c r="F225" s="860" t="s">
        <v>79</v>
      </c>
      <c r="G225" s="888">
        <v>0</v>
      </c>
      <c r="H225" s="888">
        <f t="shared" ref="H225:H228" si="50">E225*G225</f>
        <v>0</v>
      </c>
      <c r="I225" s="888"/>
      <c r="J225" s="888">
        <f t="shared" ref="J225:J228" si="51">E225*I225</f>
        <v>0</v>
      </c>
      <c r="K225" s="888"/>
      <c r="L225" s="888">
        <f t="shared" ref="L225:L228" si="52">E225*K225</f>
        <v>0</v>
      </c>
      <c r="M225" s="888">
        <f>J225+H225*Onderbouwing_M29!$Q$2+L225</f>
        <v>0</v>
      </c>
      <c r="N225" s="840"/>
      <c r="O225" s="889"/>
      <c r="P225" s="889"/>
      <c r="Q225" s="889"/>
      <c r="R225" s="847"/>
    </row>
    <row r="226" spans="2:18" ht="15.75" hidden="1" customHeight="1" outlineLevel="2">
      <c r="B226" s="886"/>
      <c r="C226" s="842"/>
      <c r="D226" s="865"/>
      <c r="E226" s="887"/>
      <c r="F226" s="860" t="s">
        <v>76</v>
      </c>
      <c r="G226" s="888">
        <v>0</v>
      </c>
      <c r="H226" s="888">
        <f t="shared" si="50"/>
        <v>0</v>
      </c>
      <c r="I226" s="888">
        <v>0</v>
      </c>
      <c r="J226" s="888">
        <f t="shared" si="51"/>
        <v>0</v>
      </c>
      <c r="K226" s="888"/>
      <c r="L226" s="888">
        <f t="shared" si="52"/>
        <v>0</v>
      </c>
      <c r="M226" s="888">
        <f>J226+H226*Onderbouwing_M29!$Q$2+L226</f>
        <v>0</v>
      </c>
      <c r="N226" s="840"/>
      <c r="O226" s="889"/>
      <c r="P226" s="889"/>
      <c r="Q226" s="889"/>
      <c r="R226" s="847"/>
    </row>
    <row r="227" spans="2:18" ht="15.75" hidden="1" customHeight="1" outlineLevel="2">
      <c r="B227" s="886"/>
      <c r="C227" s="842"/>
      <c r="D227" s="865"/>
      <c r="E227" s="887"/>
      <c r="F227" s="865"/>
      <c r="G227" s="888">
        <v>0</v>
      </c>
      <c r="H227" s="888">
        <f t="shared" si="50"/>
        <v>0</v>
      </c>
      <c r="I227" s="888"/>
      <c r="J227" s="888">
        <f t="shared" si="51"/>
        <v>0</v>
      </c>
      <c r="K227" s="888"/>
      <c r="L227" s="888">
        <f t="shared" si="52"/>
        <v>0</v>
      </c>
      <c r="M227" s="888">
        <f>J227+H227*Onderbouwing_M29!$Q$2+L227</f>
        <v>0</v>
      </c>
      <c r="N227" s="840"/>
      <c r="O227" s="889"/>
      <c r="P227" s="889"/>
      <c r="Q227" s="889"/>
      <c r="R227" s="847"/>
    </row>
    <row r="228" spans="2:18" ht="15.75" hidden="1" customHeight="1" outlineLevel="2">
      <c r="B228" s="886"/>
      <c r="C228" s="842"/>
      <c r="D228" s="865"/>
      <c r="E228" s="887"/>
      <c r="F228" s="865"/>
      <c r="G228" s="888">
        <v>0</v>
      </c>
      <c r="H228" s="888">
        <f t="shared" si="50"/>
        <v>0</v>
      </c>
      <c r="I228" s="888">
        <v>0</v>
      </c>
      <c r="J228" s="888">
        <f t="shared" si="51"/>
        <v>0</v>
      </c>
      <c r="K228" s="888"/>
      <c r="L228" s="888">
        <f t="shared" si="52"/>
        <v>0</v>
      </c>
      <c r="M228" s="888">
        <f>J228+H228*Onderbouwing_M29!$Q$2+L228</f>
        <v>0</v>
      </c>
      <c r="N228" s="840"/>
      <c r="O228" s="889"/>
      <c r="P228" s="889"/>
      <c r="Q228" s="889"/>
      <c r="R228" s="847"/>
    </row>
    <row r="229" spans="2:18" ht="10.25" hidden="1" customHeight="1" outlineLevel="1">
      <c r="B229" s="867"/>
      <c r="C229" s="842"/>
      <c r="D229" s="868"/>
      <c r="E229" s="938"/>
      <c r="F229" s="870"/>
      <c r="G229" s="870"/>
      <c r="H229" s="870"/>
      <c r="I229" s="870"/>
      <c r="J229" s="870"/>
      <c r="K229" s="870"/>
      <c r="L229" s="870"/>
      <c r="M229" s="870"/>
      <c r="N229" s="866"/>
      <c r="O229" s="871"/>
      <c r="P229" s="871"/>
      <c r="Q229" s="840"/>
      <c r="R229" s="866">
        <f t="shared" ref="R229" si="53">M229-O229</f>
        <v>0</v>
      </c>
    </row>
    <row r="230" spans="2:18" ht="15.75" hidden="1" customHeight="1" outlineLevel="1" collapsed="1">
      <c r="B230" s="849" t="s">
        <v>256</v>
      </c>
      <c r="C230" s="842"/>
      <c r="D230" s="850" t="s">
        <v>257</v>
      </c>
      <c r="E230" s="884">
        <v>1</v>
      </c>
      <c r="F230" s="850" t="s">
        <v>79</v>
      </c>
      <c r="G230" s="851"/>
      <c r="H230" s="851">
        <f>SUM(H231:H235)</f>
        <v>0</v>
      </c>
      <c r="I230" s="851"/>
      <c r="J230" s="851">
        <f>SUM(J231:J235)</f>
        <v>0</v>
      </c>
      <c r="K230" s="851"/>
      <c r="L230" s="851">
        <f>SUM(L231:L235)</f>
        <v>0</v>
      </c>
      <c r="M230" s="851">
        <f>SUM(M231:M235)</f>
        <v>0</v>
      </c>
      <c r="N230" s="840"/>
      <c r="O230" s="852">
        <f>SUM(M231:M235)</f>
        <v>0</v>
      </c>
      <c r="P230" s="885" t="str">
        <f>B230</f>
        <v>V1-3-</v>
      </c>
      <c r="Q230" s="853"/>
      <c r="R230" s="847"/>
    </row>
    <row r="231" spans="2:18" ht="15.75" hidden="1" customHeight="1" outlineLevel="2">
      <c r="B231" s="886"/>
      <c r="C231" s="842"/>
      <c r="D231" s="901" t="s">
        <v>188</v>
      </c>
      <c r="E231" s="887"/>
      <c r="F231" s="902"/>
      <c r="G231" s="903"/>
      <c r="H231" s="903"/>
      <c r="I231" s="903"/>
      <c r="J231" s="903"/>
      <c r="K231" s="903"/>
      <c r="L231" s="888"/>
      <c r="M231" s="888"/>
      <c r="N231" s="840"/>
      <c r="O231" s="889"/>
      <c r="P231" s="889"/>
      <c r="Q231" s="889"/>
      <c r="R231" s="847"/>
    </row>
    <row r="232" spans="2:18" ht="15.75" hidden="1" customHeight="1" outlineLevel="2">
      <c r="B232" s="886"/>
      <c r="C232" s="842"/>
      <c r="D232" s="860" t="str">
        <f>D230</f>
        <v xml:space="preserve">isolatie Rc waarden ?  harde persing ?   isolatie Vlas ? e.d. </v>
      </c>
      <c r="E232" s="887"/>
      <c r="F232" s="860" t="s">
        <v>79</v>
      </c>
      <c r="G232" s="888">
        <v>0</v>
      </c>
      <c r="H232" s="888">
        <f t="shared" ref="H232:H234" si="54">E232*G232</f>
        <v>0</v>
      </c>
      <c r="I232" s="888"/>
      <c r="J232" s="888">
        <f t="shared" ref="J232:J234" si="55">E232*I232</f>
        <v>0</v>
      </c>
      <c r="K232" s="888"/>
      <c r="L232" s="888">
        <f t="shared" ref="L232:L234" si="56">E232*K232</f>
        <v>0</v>
      </c>
      <c r="M232" s="888">
        <f>J232+H232*Onderbouwing_M29!$Q$2+L232</f>
        <v>0</v>
      </c>
      <c r="N232" s="840"/>
      <c r="O232" s="889"/>
      <c r="P232" s="889"/>
      <c r="Q232" s="889"/>
      <c r="R232" s="847"/>
    </row>
    <row r="233" spans="2:18" ht="15.75" hidden="1" customHeight="1" outlineLevel="2">
      <c r="B233" s="886"/>
      <c r="C233" s="842"/>
      <c r="D233" s="865"/>
      <c r="E233" s="887"/>
      <c r="F233" s="860" t="s">
        <v>76</v>
      </c>
      <c r="G233" s="888">
        <v>0</v>
      </c>
      <c r="H233" s="888">
        <f t="shared" si="54"/>
        <v>0</v>
      </c>
      <c r="I233" s="888">
        <v>0</v>
      </c>
      <c r="J233" s="888">
        <f t="shared" si="55"/>
        <v>0</v>
      </c>
      <c r="K233" s="888"/>
      <c r="L233" s="888">
        <f t="shared" si="56"/>
        <v>0</v>
      </c>
      <c r="M233" s="888">
        <f>J233+H233*Onderbouwing_M29!$Q$2+L233</f>
        <v>0</v>
      </c>
      <c r="N233" s="840"/>
      <c r="O233" s="889"/>
      <c r="P233" s="889"/>
      <c r="Q233" s="889"/>
      <c r="R233" s="847"/>
    </row>
    <row r="234" spans="2:18" ht="15.75" hidden="1" customHeight="1" outlineLevel="2">
      <c r="B234" s="886"/>
      <c r="C234" s="842"/>
      <c r="D234" s="865"/>
      <c r="E234" s="887"/>
      <c r="F234" s="865"/>
      <c r="G234" s="888">
        <v>0</v>
      </c>
      <c r="H234" s="888">
        <f t="shared" si="54"/>
        <v>0</v>
      </c>
      <c r="I234" s="888"/>
      <c r="J234" s="888">
        <f t="shared" si="55"/>
        <v>0</v>
      </c>
      <c r="K234" s="888"/>
      <c r="L234" s="888">
        <f t="shared" si="56"/>
        <v>0</v>
      </c>
      <c r="M234" s="888">
        <f>J234+H234*Onderbouwing_M29!$Q$2+L234</f>
        <v>0</v>
      </c>
      <c r="N234" s="840"/>
      <c r="O234" s="889"/>
      <c r="P234" s="889"/>
      <c r="Q234" s="889"/>
      <c r="R234" s="847"/>
    </row>
    <row r="235" spans="2:18" ht="15.75" hidden="1" customHeight="1" outlineLevel="2">
      <c r="B235" s="886"/>
      <c r="C235" s="842"/>
      <c r="D235" s="865"/>
      <c r="E235" s="887"/>
      <c r="F235" s="865"/>
      <c r="G235" s="888">
        <v>0</v>
      </c>
      <c r="H235" s="888">
        <f>E235*G235</f>
        <v>0</v>
      </c>
      <c r="I235" s="888">
        <v>0</v>
      </c>
      <c r="J235" s="888">
        <f>E235*I235</f>
        <v>0</v>
      </c>
      <c r="K235" s="888"/>
      <c r="L235" s="888">
        <f>E235*K235</f>
        <v>0</v>
      </c>
      <c r="M235" s="888">
        <f>J235+H235*Onderbouwing_M29!$Q$2+L235</f>
        <v>0</v>
      </c>
      <c r="N235" s="840"/>
      <c r="O235" s="889"/>
      <c r="P235" s="889"/>
    </row>
    <row r="236" spans="2:18" ht="10.25" hidden="1" customHeight="1" outlineLevel="1" collapsed="1">
      <c r="B236" s="892"/>
      <c r="C236" s="842"/>
      <c r="D236" s="893"/>
      <c r="E236" s="894"/>
      <c r="F236" s="893"/>
      <c r="G236" s="895"/>
      <c r="H236" s="895"/>
      <c r="I236" s="895"/>
      <c r="J236" s="895"/>
      <c r="K236" s="895"/>
      <c r="L236" s="895"/>
      <c r="M236" s="895"/>
      <c r="N236" s="840"/>
      <c r="O236" s="896"/>
      <c r="P236" s="897"/>
    </row>
    <row r="237" spans="2:18" ht="15.75" hidden="1" customHeight="1" outlineLevel="1" collapsed="1">
      <c r="B237" s="849" t="s">
        <v>258</v>
      </c>
      <c r="C237" s="842"/>
      <c r="D237" s="850" t="s">
        <v>193</v>
      </c>
      <c r="E237" s="884">
        <v>1</v>
      </c>
      <c r="F237" s="850" t="s">
        <v>77</v>
      </c>
      <c r="G237" s="851"/>
      <c r="H237" s="851">
        <f>SUM(H238:H243)</f>
        <v>0</v>
      </c>
      <c r="I237" s="851"/>
      <c r="J237" s="851">
        <f>SUM(J238:J243)</f>
        <v>0</v>
      </c>
      <c r="K237" s="851"/>
      <c r="L237" s="851">
        <f>SUM(L238:L243)</f>
        <v>0</v>
      </c>
      <c r="M237" s="851">
        <f>SUM(M238:M243)</f>
        <v>0</v>
      </c>
      <c r="N237" s="840"/>
      <c r="O237" s="852">
        <f>SUM(M238:M243)</f>
        <v>0</v>
      </c>
      <c r="P237" s="885" t="str">
        <f>B237</f>
        <v>V1-3-X</v>
      </c>
    </row>
    <row r="238" spans="2:18" ht="15.75" hidden="1" customHeight="1" outlineLevel="2">
      <c r="B238" s="886"/>
      <c r="C238" s="842"/>
      <c r="D238" s="901" t="s">
        <v>188</v>
      </c>
      <c r="E238" s="887"/>
      <c r="F238" s="865"/>
      <c r="G238" s="888"/>
      <c r="H238" s="888"/>
      <c r="I238" s="903"/>
      <c r="J238" s="903"/>
      <c r="K238" s="903"/>
      <c r="L238" s="888"/>
      <c r="M238" s="888"/>
      <c r="N238" s="840"/>
      <c r="O238" s="889"/>
      <c r="P238" s="889"/>
    </row>
    <row r="239" spans="2:18" s="863" customFormat="1" ht="15.75" hidden="1" customHeight="1" outlineLevel="2">
      <c r="B239" s="890"/>
      <c r="C239" s="856"/>
      <c r="D239" s="921" t="s">
        <v>259</v>
      </c>
      <c r="E239" s="904"/>
      <c r="F239" s="860" t="s">
        <v>79</v>
      </c>
      <c r="G239" s="858"/>
      <c r="H239" s="858">
        <f t="shared" ref="H239:H241" si="57">E239*G239</f>
        <v>0</v>
      </c>
      <c r="I239" s="858"/>
      <c r="J239" s="858">
        <f t="shared" ref="J239:J241" si="58">E239*I239</f>
        <v>0</v>
      </c>
      <c r="K239" s="858"/>
      <c r="L239" s="858">
        <f t="shared" ref="L239:L241" si="59">E239*K239</f>
        <v>0</v>
      </c>
      <c r="M239" s="858">
        <f>J239+H239*Onderbouwing_M29!$Q$2+L239</f>
        <v>0</v>
      </c>
      <c r="N239" s="854"/>
      <c r="O239" s="891"/>
      <c r="P239" s="891"/>
    </row>
    <row r="240" spans="2:18" s="863" customFormat="1" ht="15.75" hidden="1" customHeight="1" outlineLevel="2">
      <c r="B240" s="890"/>
      <c r="C240" s="856"/>
      <c r="D240" s="921" t="s">
        <v>260</v>
      </c>
      <c r="E240" s="904"/>
      <c r="F240" s="860" t="s">
        <v>79</v>
      </c>
      <c r="G240" s="858"/>
      <c r="H240" s="858">
        <f t="shared" si="57"/>
        <v>0</v>
      </c>
      <c r="I240" s="858"/>
      <c r="J240" s="858">
        <f t="shared" si="58"/>
        <v>0</v>
      </c>
      <c r="K240" s="858"/>
      <c r="L240" s="858">
        <f t="shared" si="59"/>
        <v>0</v>
      </c>
      <c r="M240" s="858">
        <f>J240+H240*Onderbouwing_M29!$Q$2+L240</f>
        <v>0</v>
      </c>
      <c r="N240" s="854"/>
      <c r="O240" s="891"/>
      <c r="P240" s="891"/>
    </row>
    <row r="241" spans="2:18" s="863" customFormat="1" ht="15.75" hidden="1" customHeight="1" outlineLevel="2">
      <c r="B241" s="890"/>
      <c r="C241" s="856"/>
      <c r="D241" s="921" t="s">
        <v>261</v>
      </c>
      <c r="E241" s="904"/>
      <c r="F241" s="860" t="s">
        <v>79</v>
      </c>
      <c r="G241" s="858"/>
      <c r="H241" s="858">
        <f t="shared" si="57"/>
        <v>0</v>
      </c>
      <c r="I241" s="858"/>
      <c r="J241" s="858">
        <f t="shared" si="58"/>
        <v>0</v>
      </c>
      <c r="K241" s="858"/>
      <c r="L241" s="858">
        <f t="shared" si="59"/>
        <v>0</v>
      </c>
      <c r="M241" s="858">
        <f>J241+H241*Onderbouwing_M29!$Q$2+L241</f>
        <v>0</v>
      </c>
      <c r="N241" s="854"/>
      <c r="O241" s="891"/>
      <c r="P241" s="891"/>
    </row>
    <row r="242" spans="2:18" ht="15.75" hidden="1" customHeight="1" outlineLevel="2">
      <c r="B242" s="886"/>
      <c r="C242" s="842"/>
      <c r="D242" s="939"/>
      <c r="E242" s="887"/>
      <c r="F242" s="865"/>
      <c r="G242" s="888"/>
      <c r="H242" s="888"/>
      <c r="I242" s="888"/>
      <c r="J242" s="888"/>
      <c r="K242" s="888"/>
      <c r="L242" s="888"/>
      <c r="M242" s="888"/>
      <c r="N242" s="840"/>
      <c r="O242" s="889"/>
      <c r="P242" s="889"/>
    </row>
    <row r="243" spans="2:18" ht="15.75" hidden="1" customHeight="1" outlineLevel="2">
      <c r="B243" s="886"/>
      <c r="C243" s="842"/>
      <c r="D243" s="939"/>
      <c r="E243" s="887"/>
      <c r="F243" s="865"/>
      <c r="G243" s="888"/>
      <c r="H243" s="888"/>
      <c r="I243" s="888"/>
      <c r="J243" s="888"/>
      <c r="K243" s="888"/>
      <c r="L243" s="888"/>
      <c r="M243" s="888"/>
      <c r="N243" s="840"/>
      <c r="O243" s="889"/>
      <c r="P243" s="889"/>
    </row>
    <row r="244" spans="2:18" ht="10.25" hidden="1" customHeight="1" outlineLevel="1">
      <c r="B244" s="892"/>
      <c r="C244" s="842"/>
      <c r="D244" s="893"/>
      <c r="E244" s="894"/>
      <c r="F244" s="893"/>
      <c r="G244" s="895"/>
      <c r="H244" s="895"/>
      <c r="I244" s="895"/>
      <c r="J244" s="895"/>
      <c r="K244" s="895"/>
      <c r="L244" s="895"/>
      <c r="M244" s="895"/>
      <c r="N244" s="840"/>
      <c r="O244" s="896"/>
      <c r="P244" s="897"/>
    </row>
    <row r="245" spans="2:18" s="873" customFormat="1" ht="27" hidden="1" customHeight="1" collapsed="1">
      <c r="B245" s="874" t="s">
        <v>263</v>
      </c>
      <c r="C245" s="875"/>
      <c r="D245" s="876" t="s">
        <v>186</v>
      </c>
      <c r="E245" s="877"/>
      <c r="F245" s="878"/>
      <c r="G245" s="879"/>
      <c r="H245" s="880"/>
      <c r="I245" s="879"/>
      <c r="J245" s="881"/>
      <c r="K245" s="879"/>
      <c r="L245" s="879"/>
      <c r="M245" s="881"/>
      <c r="N245" s="882"/>
      <c r="O245" s="883"/>
      <c r="P245" s="883"/>
    </row>
    <row r="246" spans="2:18" ht="15.75" hidden="1" customHeight="1" outlineLevel="1">
      <c r="B246" s="849" t="s">
        <v>262</v>
      </c>
      <c r="C246" s="842"/>
      <c r="D246" s="850" t="s">
        <v>1458</v>
      </c>
      <c r="E246" s="884">
        <v>1</v>
      </c>
      <c r="F246" s="850" t="s">
        <v>78</v>
      </c>
      <c r="G246" s="851"/>
      <c r="H246" s="851">
        <f>SUM(H247:H257)</f>
        <v>4.5760000000000005</v>
      </c>
      <c r="I246" s="851"/>
      <c r="J246" s="851">
        <f>SUM(J247:J257)</f>
        <v>557.20000000000005</v>
      </c>
      <c r="K246" s="851"/>
      <c r="L246" s="851">
        <f>SUM(L247:L257)</f>
        <v>138</v>
      </c>
      <c r="M246" s="851">
        <f>SUM(M247:M257)</f>
        <v>969.76</v>
      </c>
      <c r="N246" s="840"/>
      <c r="O246" s="852">
        <f>SUM(M247:M257)</f>
        <v>969.76</v>
      </c>
      <c r="P246" s="885" t="str">
        <f>B246</f>
        <v>V2-1-A</v>
      </c>
    </row>
    <row r="247" spans="2:18" ht="15.75" hidden="1" customHeight="1" outlineLevel="2">
      <c r="B247" s="886"/>
      <c r="C247" s="842"/>
      <c r="D247" s="901" t="s">
        <v>188</v>
      </c>
      <c r="E247" s="887"/>
      <c r="F247" s="865"/>
      <c r="G247" s="888"/>
      <c r="H247" s="888"/>
      <c r="I247" s="903"/>
      <c r="J247" s="903"/>
      <c r="K247" s="903"/>
      <c r="L247" s="888"/>
      <c r="M247" s="888"/>
      <c r="N247" s="840"/>
      <c r="O247" s="889"/>
      <c r="P247" s="889"/>
    </row>
    <row r="248" spans="2:18" ht="12" hidden="1" outlineLevel="2">
      <c r="B248" s="927"/>
      <c r="C248" s="842"/>
      <c r="D248" s="940"/>
      <c r="E248" s="930"/>
      <c r="F248" s="931"/>
      <c r="G248" s="932"/>
      <c r="H248" s="932"/>
      <c r="I248" s="932"/>
      <c r="J248" s="932"/>
      <c r="K248" s="932"/>
      <c r="L248" s="932"/>
      <c r="M248" s="932"/>
      <c r="N248" s="840"/>
      <c r="O248" s="888"/>
      <c r="P248" s="888"/>
    </row>
    <row r="249" spans="2:18" ht="15.75" hidden="1" customHeight="1" outlineLevel="2">
      <c r="B249" s="886"/>
      <c r="C249" s="842"/>
      <c r="D249" s="860" t="s">
        <v>264</v>
      </c>
      <c r="E249" s="904">
        <v>1</v>
      </c>
      <c r="F249" s="860" t="s">
        <v>78</v>
      </c>
      <c r="G249" s="858">
        <v>1.2</v>
      </c>
      <c r="H249" s="858">
        <f>E249*G249</f>
        <v>1.2</v>
      </c>
      <c r="I249" s="858">
        <v>0</v>
      </c>
      <c r="J249" s="858">
        <f>E249*I249</f>
        <v>0</v>
      </c>
      <c r="K249" s="858"/>
      <c r="L249" s="858">
        <f>E249*K249</f>
        <v>0</v>
      </c>
      <c r="M249" s="858">
        <f>J249+H249*Onderbouwing_M29!$Q$2+L249</f>
        <v>72</v>
      </c>
      <c r="N249" s="840"/>
      <c r="O249" s="891" t="s">
        <v>265</v>
      </c>
      <c r="P249" s="889"/>
    </row>
    <row r="250" spans="2:18" ht="12" hidden="1" outlineLevel="2">
      <c r="B250" s="927"/>
      <c r="C250" s="842"/>
      <c r="D250" s="913" t="s">
        <v>266</v>
      </c>
      <c r="E250" s="914">
        <v>2.2000000000000002</v>
      </c>
      <c r="F250" s="915" t="s">
        <v>79</v>
      </c>
      <c r="G250" s="859">
        <v>0.08</v>
      </c>
      <c r="H250" s="859">
        <f t="shared" ref="H250:H255" si="60">E250*G250</f>
        <v>0.17600000000000002</v>
      </c>
      <c r="I250" s="859">
        <v>1</v>
      </c>
      <c r="J250" s="859">
        <f t="shared" ref="J250:J255" si="61">E250*I250</f>
        <v>2.2000000000000002</v>
      </c>
      <c r="K250" s="859"/>
      <c r="L250" s="859">
        <f t="shared" ref="L250:L255" si="62">+K250*E250</f>
        <v>0</v>
      </c>
      <c r="M250" s="859">
        <f>J250+H250*Onderbouwing_M29!$Q$2+L250</f>
        <v>12.760000000000002</v>
      </c>
      <c r="N250" s="840"/>
      <c r="P250" s="888"/>
      <c r="Q250" s="865"/>
      <c r="R250" s="866" t="e">
        <f>M250-#REF!</f>
        <v>#REF!</v>
      </c>
    </row>
    <row r="251" spans="2:18" ht="15.75" hidden="1" customHeight="1" outlineLevel="2">
      <c r="B251" s="927"/>
      <c r="C251" s="842"/>
      <c r="D251" s="913" t="s">
        <v>267</v>
      </c>
      <c r="E251" s="914">
        <v>1</v>
      </c>
      <c r="F251" s="915" t="s">
        <v>78</v>
      </c>
      <c r="G251" s="859">
        <v>2.2000000000000002</v>
      </c>
      <c r="H251" s="859">
        <f t="shared" si="60"/>
        <v>2.2000000000000002</v>
      </c>
      <c r="I251" s="859">
        <v>450</v>
      </c>
      <c r="J251" s="859">
        <f t="shared" si="61"/>
        <v>450</v>
      </c>
      <c r="K251" s="859"/>
      <c r="L251" s="859">
        <f t="shared" si="62"/>
        <v>0</v>
      </c>
      <c r="M251" s="859">
        <f>J251+H251*Onderbouwing_M29!$Q$2+L251</f>
        <v>582</v>
      </c>
      <c r="N251" s="840"/>
      <c r="O251" s="888"/>
      <c r="P251" s="889"/>
      <c r="Q251" s="865"/>
      <c r="R251" s="866"/>
    </row>
    <row r="252" spans="2:18" ht="15.75" hidden="1" customHeight="1" outlineLevel="2">
      <c r="B252" s="927"/>
      <c r="C252" s="842"/>
      <c r="D252" s="913" t="s">
        <v>268</v>
      </c>
      <c r="E252" s="914">
        <v>1</v>
      </c>
      <c r="F252" s="915" t="s">
        <v>79</v>
      </c>
      <c r="G252" s="859"/>
      <c r="H252" s="859"/>
      <c r="I252" s="859"/>
      <c r="J252" s="859"/>
      <c r="K252" s="859">
        <v>128</v>
      </c>
      <c r="L252" s="859">
        <f t="shared" si="62"/>
        <v>128</v>
      </c>
      <c r="M252" s="859">
        <f>J252+H252*Onderbouwing_M29!$Q$2+L252</f>
        <v>128</v>
      </c>
      <c r="N252" s="840"/>
      <c r="O252" s="888"/>
      <c r="P252" s="889"/>
      <c r="Q252" s="865"/>
      <c r="R252" s="866">
        <f t="shared" ref="R252:R256" si="63">M252-O252</f>
        <v>128</v>
      </c>
    </row>
    <row r="253" spans="2:18" ht="15.75" hidden="1" customHeight="1" outlineLevel="2">
      <c r="B253" s="927"/>
      <c r="C253" s="842"/>
      <c r="D253" s="913" t="s">
        <v>269</v>
      </c>
      <c r="E253" s="914">
        <v>1</v>
      </c>
      <c r="F253" s="915" t="s">
        <v>77</v>
      </c>
      <c r="G253" s="859">
        <v>0.5</v>
      </c>
      <c r="H253" s="859">
        <f t="shared" si="60"/>
        <v>0.5</v>
      </c>
      <c r="I253" s="859">
        <v>85</v>
      </c>
      <c r="J253" s="859">
        <f t="shared" si="61"/>
        <v>85</v>
      </c>
      <c r="K253" s="859"/>
      <c r="L253" s="859">
        <f t="shared" si="62"/>
        <v>0</v>
      </c>
      <c r="M253" s="859">
        <f>J253+H253*Onderbouwing_M29!$Q$2+L253</f>
        <v>115</v>
      </c>
      <c r="N253" s="840"/>
      <c r="O253" s="888"/>
      <c r="P253" s="888"/>
      <c r="Q253" s="865"/>
      <c r="R253" s="866">
        <f t="shared" si="63"/>
        <v>115</v>
      </c>
    </row>
    <row r="254" spans="2:18" ht="15.75" hidden="1" customHeight="1" outlineLevel="2">
      <c r="B254" s="927"/>
      <c r="C254" s="842"/>
      <c r="D254" s="913" t="s">
        <v>270</v>
      </c>
      <c r="E254" s="914">
        <v>1</v>
      </c>
      <c r="F254" s="915" t="s">
        <v>78</v>
      </c>
      <c r="G254" s="859">
        <v>0.5</v>
      </c>
      <c r="H254" s="859">
        <f t="shared" si="60"/>
        <v>0.5</v>
      </c>
      <c r="I254" s="859">
        <v>20</v>
      </c>
      <c r="J254" s="859">
        <f t="shared" si="61"/>
        <v>20</v>
      </c>
      <c r="K254" s="859">
        <v>10</v>
      </c>
      <c r="L254" s="859">
        <f t="shared" si="62"/>
        <v>10</v>
      </c>
      <c r="M254" s="859">
        <f>J254+H254*Onderbouwing_M29!$Q$2+L254</f>
        <v>60</v>
      </c>
      <c r="N254" s="840"/>
      <c r="O254" s="888"/>
      <c r="P254" s="889"/>
      <c r="Q254" s="865"/>
      <c r="R254" s="866">
        <f t="shared" si="63"/>
        <v>60</v>
      </c>
    </row>
    <row r="255" spans="2:18" ht="15.75" hidden="1" customHeight="1" outlineLevel="2">
      <c r="B255" s="927"/>
      <c r="C255" s="842"/>
      <c r="D255" s="913" t="s">
        <v>271</v>
      </c>
      <c r="E255" s="914"/>
      <c r="F255" s="915" t="s">
        <v>272</v>
      </c>
      <c r="G255" s="859"/>
      <c r="H255" s="859">
        <f t="shared" si="60"/>
        <v>0</v>
      </c>
      <c r="I255" s="859"/>
      <c r="J255" s="859">
        <f t="shared" si="61"/>
        <v>0</v>
      </c>
      <c r="K255" s="859">
        <v>7</v>
      </c>
      <c r="L255" s="859">
        <f t="shared" si="62"/>
        <v>0</v>
      </c>
      <c r="M255" s="859">
        <f>J255+H255*Onderbouwing_M29!$Q$2+L255</f>
        <v>0</v>
      </c>
      <c r="N255" s="840"/>
      <c r="O255" s="888"/>
      <c r="P255" s="889"/>
      <c r="Q255" s="865"/>
      <c r="R255" s="866">
        <f t="shared" si="63"/>
        <v>0</v>
      </c>
    </row>
    <row r="256" spans="2:18" ht="15.75" hidden="1" customHeight="1" outlineLevel="2">
      <c r="B256" s="927"/>
      <c r="C256" s="842"/>
      <c r="D256" s="913"/>
      <c r="E256" s="914"/>
      <c r="F256" s="915" t="s">
        <v>273</v>
      </c>
      <c r="G256" s="859"/>
      <c r="H256" s="859"/>
      <c r="I256" s="859"/>
      <c r="J256" s="859"/>
      <c r="K256" s="859"/>
      <c r="L256" s="859"/>
      <c r="M256" s="859">
        <f>J256+H256*Onderbouwing_M29!$Q$2+L256</f>
        <v>0</v>
      </c>
      <c r="N256" s="840"/>
      <c r="O256" s="888"/>
      <c r="P256" s="888"/>
      <c r="Q256" s="865"/>
      <c r="R256" s="866">
        <f t="shared" si="63"/>
        <v>0</v>
      </c>
    </row>
    <row r="257" spans="2:18" ht="15.75" hidden="1" customHeight="1" outlineLevel="2">
      <c r="B257" s="886"/>
      <c r="C257" s="842"/>
      <c r="D257" s="939"/>
      <c r="E257" s="887"/>
      <c r="F257" s="865"/>
      <c r="G257" s="888"/>
      <c r="H257" s="888"/>
      <c r="I257" s="888"/>
      <c r="J257" s="888"/>
      <c r="K257" s="888"/>
      <c r="L257" s="888"/>
      <c r="M257" s="888"/>
      <c r="N257" s="840"/>
      <c r="O257" s="889"/>
      <c r="P257" s="889"/>
      <c r="Q257" s="889"/>
      <c r="R257" s="847"/>
    </row>
    <row r="258" spans="2:18" ht="10.25" hidden="1" customHeight="1" outlineLevel="1">
      <c r="B258" s="892"/>
      <c r="C258" s="842"/>
      <c r="D258" s="893"/>
      <c r="E258" s="894"/>
      <c r="F258" s="893"/>
      <c r="G258" s="895"/>
      <c r="H258" s="895"/>
      <c r="I258" s="895"/>
      <c r="J258" s="895"/>
      <c r="K258" s="895"/>
      <c r="L258" s="895"/>
      <c r="M258" s="895"/>
      <c r="N258" s="840"/>
      <c r="O258" s="896"/>
      <c r="P258" s="897"/>
      <c r="Q258" s="920"/>
      <c r="R258" s="847"/>
    </row>
    <row r="259" spans="2:18" ht="15.75" hidden="1" customHeight="1" outlineLevel="1">
      <c r="B259" s="849" t="s">
        <v>274</v>
      </c>
      <c r="C259" s="842"/>
      <c r="D259" s="850" t="s">
        <v>1459</v>
      </c>
      <c r="E259" s="884">
        <v>1</v>
      </c>
      <c r="F259" s="850" t="s">
        <v>78</v>
      </c>
      <c r="G259" s="851"/>
      <c r="H259" s="851">
        <f>SUM(H260:H270)</f>
        <v>4.5760000000000005</v>
      </c>
      <c r="I259" s="851"/>
      <c r="J259" s="851">
        <f>SUM(J260:J270)</f>
        <v>997.2</v>
      </c>
      <c r="K259" s="851"/>
      <c r="L259" s="851">
        <f>SUM(L260:L270)</f>
        <v>74</v>
      </c>
      <c r="M259" s="851">
        <f>SUM(M260:M270)</f>
        <v>1345.76</v>
      </c>
      <c r="N259" s="840"/>
      <c r="O259" s="852">
        <f>SUM(M260:M270)</f>
        <v>1345.76</v>
      </c>
      <c r="P259" s="885" t="str">
        <f>B259</f>
        <v>V2-1-B</v>
      </c>
      <c r="Q259" s="853"/>
      <c r="R259" s="847"/>
    </row>
    <row r="260" spans="2:18" ht="15.75" hidden="1" customHeight="1" outlineLevel="2">
      <c r="B260" s="886"/>
      <c r="C260" s="842"/>
      <c r="D260" s="901" t="s">
        <v>188</v>
      </c>
      <c r="E260" s="887"/>
      <c r="F260" s="865"/>
      <c r="G260" s="888"/>
      <c r="H260" s="888"/>
      <c r="I260" s="903"/>
      <c r="J260" s="903"/>
      <c r="K260" s="903"/>
      <c r="L260" s="888"/>
      <c r="M260" s="888"/>
      <c r="N260" s="840"/>
      <c r="O260" s="889"/>
      <c r="P260" s="889"/>
      <c r="Q260" s="889"/>
      <c r="R260" s="847"/>
    </row>
    <row r="261" spans="2:18" ht="12" hidden="1" outlineLevel="2">
      <c r="B261" s="927"/>
      <c r="C261" s="842"/>
      <c r="D261" s="940"/>
      <c r="E261" s="930"/>
      <c r="F261" s="931"/>
      <c r="G261" s="932"/>
      <c r="H261" s="932"/>
      <c r="I261" s="932"/>
      <c r="J261" s="932"/>
      <c r="K261" s="932"/>
      <c r="L261" s="932"/>
      <c r="M261" s="932"/>
      <c r="N261" s="840"/>
      <c r="O261" s="888"/>
      <c r="P261" s="888"/>
      <c r="Q261" s="865"/>
      <c r="R261" s="866"/>
    </row>
    <row r="262" spans="2:18" ht="15.75" hidden="1" customHeight="1" outlineLevel="2">
      <c r="B262" s="886"/>
      <c r="C262" s="842"/>
      <c r="D262" s="860" t="s">
        <v>264</v>
      </c>
      <c r="E262" s="904">
        <v>1</v>
      </c>
      <c r="F262" s="860" t="s">
        <v>78</v>
      </c>
      <c r="G262" s="858">
        <v>1.2</v>
      </c>
      <c r="H262" s="858">
        <f>E262*G262</f>
        <v>1.2</v>
      </c>
      <c r="I262" s="858">
        <v>0</v>
      </c>
      <c r="J262" s="858">
        <f>E262*I262</f>
        <v>0</v>
      </c>
      <c r="K262" s="858"/>
      <c r="L262" s="858">
        <f>E262*K262</f>
        <v>0</v>
      </c>
      <c r="M262" s="858">
        <f>J262+H262*Onderbouwing_M29!$Q$2+L262</f>
        <v>72</v>
      </c>
      <c r="N262" s="840"/>
      <c r="O262" s="891" t="s">
        <v>265</v>
      </c>
      <c r="P262" s="889"/>
      <c r="Q262" s="889"/>
      <c r="R262" s="847"/>
    </row>
    <row r="263" spans="2:18" ht="12" hidden="1" outlineLevel="2">
      <c r="B263" s="927"/>
      <c r="C263" s="842"/>
      <c r="D263" s="913" t="s">
        <v>266</v>
      </c>
      <c r="E263" s="914">
        <v>2.2000000000000002</v>
      </c>
      <c r="F263" s="915" t="s">
        <v>79</v>
      </c>
      <c r="G263" s="859">
        <v>0.08</v>
      </c>
      <c r="H263" s="859">
        <f t="shared" ref="H263:H264" si="64">E263*G263</f>
        <v>0.17600000000000002</v>
      </c>
      <c r="I263" s="859">
        <v>1</v>
      </c>
      <c r="J263" s="859">
        <f t="shared" ref="J263:J264" si="65">E263*I263</f>
        <v>2.2000000000000002</v>
      </c>
      <c r="K263" s="859"/>
      <c r="L263" s="859">
        <f t="shared" ref="L263:L268" si="66">+K263*E263</f>
        <v>0</v>
      </c>
      <c r="M263" s="859">
        <f>J263+H263*Onderbouwing_M29!$Q$2+L263</f>
        <v>12.760000000000002</v>
      </c>
      <c r="N263" s="840"/>
      <c r="O263" s="888"/>
      <c r="P263" s="888"/>
      <c r="Q263" s="865"/>
      <c r="R263" s="866">
        <f>M263-O263</f>
        <v>12.760000000000002</v>
      </c>
    </row>
    <row r="264" spans="2:18" ht="15.75" hidden="1" customHeight="1" outlineLevel="2">
      <c r="B264" s="927"/>
      <c r="C264" s="842"/>
      <c r="D264" s="913" t="s">
        <v>275</v>
      </c>
      <c r="E264" s="914">
        <v>1</v>
      </c>
      <c r="F264" s="915" t="s">
        <v>78</v>
      </c>
      <c r="G264" s="859">
        <v>2.2000000000000002</v>
      </c>
      <c r="H264" s="859">
        <f t="shared" si="64"/>
        <v>2.2000000000000002</v>
      </c>
      <c r="I264" s="859">
        <v>850</v>
      </c>
      <c r="J264" s="859">
        <f t="shared" si="65"/>
        <v>850</v>
      </c>
      <c r="K264" s="859"/>
      <c r="L264" s="859">
        <f t="shared" si="66"/>
        <v>0</v>
      </c>
      <c r="M264" s="859">
        <f>J264+H264*Onderbouwing_M29!$Q$2+L264</f>
        <v>982</v>
      </c>
      <c r="N264" s="840"/>
      <c r="O264" s="888"/>
      <c r="P264" s="889"/>
      <c r="Q264" s="865"/>
      <c r="R264" s="866"/>
    </row>
    <row r="265" spans="2:18" ht="15.75" hidden="1" customHeight="1" outlineLevel="2">
      <c r="B265" s="927"/>
      <c r="C265" s="842"/>
      <c r="D265" s="913" t="s">
        <v>268</v>
      </c>
      <c r="E265" s="914">
        <v>0.5</v>
      </c>
      <c r="F265" s="915" t="s">
        <v>79</v>
      </c>
      <c r="G265" s="859"/>
      <c r="H265" s="859"/>
      <c r="I265" s="859"/>
      <c r="J265" s="859"/>
      <c r="K265" s="859">
        <v>128</v>
      </c>
      <c r="L265" s="859">
        <f t="shared" si="66"/>
        <v>64</v>
      </c>
      <c r="M265" s="859">
        <f>J265+H265*Onderbouwing_M29!$Q$2+L265</f>
        <v>64</v>
      </c>
      <c r="N265" s="840"/>
      <c r="O265" s="888"/>
      <c r="P265" s="889"/>
      <c r="Q265" s="865"/>
      <c r="R265" s="866">
        <f t="shared" ref="R265:R269" si="67">M265-O265</f>
        <v>64</v>
      </c>
    </row>
    <row r="266" spans="2:18" ht="15.75" hidden="1" customHeight="1" outlineLevel="2">
      <c r="B266" s="927"/>
      <c r="C266" s="842"/>
      <c r="D266" s="913" t="s">
        <v>269</v>
      </c>
      <c r="E266" s="914">
        <v>1</v>
      </c>
      <c r="F266" s="915" t="s">
        <v>77</v>
      </c>
      <c r="G266" s="859">
        <v>0.5</v>
      </c>
      <c r="H266" s="859">
        <f t="shared" ref="H266:H268" si="68">E266*G266</f>
        <v>0.5</v>
      </c>
      <c r="I266" s="859">
        <v>125</v>
      </c>
      <c r="J266" s="859">
        <f t="shared" ref="J266:J268" si="69">E266*I266</f>
        <v>125</v>
      </c>
      <c r="K266" s="859"/>
      <c r="L266" s="859">
        <f t="shared" si="66"/>
        <v>0</v>
      </c>
      <c r="M266" s="859">
        <f>J266+H266*Onderbouwing_M29!$Q$2+L266</f>
        <v>155</v>
      </c>
      <c r="N266" s="840"/>
      <c r="O266" s="888"/>
      <c r="P266" s="888"/>
      <c r="Q266" s="865"/>
      <c r="R266" s="866">
        <f t="shared" si="67"/>
        <v>155</v>
      </c>
    </row>
    <row r="267" spans="2:18" ht="15.75" hidden="1" customHeight="1" outlineLevel="2">
      <c r="B267" s="927"/>
      <c r="C267" s="842"/>
      <c r="D267" s="913" t="s">
        <v>270</v>
      </c>
      <c r="E267" s="914">
        <v>1</v>
      </c>
      <c r="F267" s="915" t="s">
        <v>78</v>
      </c>
      <c r="G267" s="859">
        <v>0.5</v>
      </c>
      <c r="H267" s="859">
        <f t="shared" si="68"/>
        <v>0.5</v>
      </c>
      <c r="I267" s="859">
        <v>20</v>
      </c>
      <c r="J267" s="859">
        <f t="shared" si="69"/>
        <v>20</v>
      </c>
      <c r="K267" s="859">
        <v>10</v>
      </c>
      <c r="L267" s="859">
        <f t="shared" si="66"/>
        <v>10</v>
      </c>
      <c r="M267" s="859">
        <f>J267+H267*Onderbouwing_M29!$Q$2+L267</f>
        <v>60</v>
      </c>
      <c r="N267" s="840"/>
      <c r="O267" s="888"/>
      <c r="P267" s="889"/>
      <c r="Q267" s="865"/>
      <c r="R267" s="866">
        <f t="shared" si="67"/>
        <v>60</v>
      </c>
    </row>
    <row r="268" spans="2:18" ht="15.75" hidden="1" customHeight="1" outlineLevel="2">
      <c r="B268" s="927"/>
      <c r="C268" s="842"/>
      <c r="D268" s="913" t="s">
        <v>271</v>
      </c>
      <c r="E268" s="914"/>
      <c r="F268" s="915" t="s">
        <v>272</v>
      </c>
      <c r="G268" s="859"/>
      <c r="H268" s="859">
        <f t="shared" si="68"/>
        <v>0</v>
      </c>
      <c r="I268" s="859"/>
      <c r="J268" s="859">
        <f t="shared" si="69"/>
        <v>0</v>
      </c>
      <c r="K268" s="859">
        <v>7</v>
      </c>
      <c r="L268" s="859">
        <f t="shared" si="66"/>
        <v>0</v>
      </c>
      <c r="M268" s="859">
        <f>J268+H268*Onderbouwing_M29!$Q$2+L268</f>
        <v>0</v>
      </c>
      <c r="N268" s="840"/>
      <c r="O268" s="888"/>
      <c r="P268" s="889"/>
      <c r="Q268" s="865"/>
      <c r="R268" s="866">
        <f t="shared" si="67"/>
        <v>0</v>
      </c>
    </row>
    <row r="269" spans="2:18" ht="15.75" hidden="1" customHeight="1" outlineLevel="2">
      <c r="B269" s="927"/>
      <c r="C269" s="842"/>
      <c r="D269" s="913"/>
      <c r="E269" s="914"/>
      <c r="F269" s="915" t="s">
        <v>273</v>
      </c>
      <c r="G269" s="859"/>
      <c r="H269" s="859"/>
      <c r="I269" s="859"/>
      <c r="J269" s="859"/>
      <c r="K269" s="859"/>
      <c r="L269" s="859"/>
      <c r="M269" s="859">
        <f>J269+H269*Onderbouwing_M29!$Q$2+L269</f>
        <v>0</v>
      </c>
      <c r="N269" s="840"/>
      <c r="O269" s="888"/>
      <c r="P269" s="888"/>
      <c r="Q269" s="865"/>
      <c r="R269" s="866">
        <f t="shared" si="67"/>
        <v>0</v>
      </c>
    </row>
    <row r="270" spans="2:18" ht="15.75" hidden="1" customHeight="1" outlineLevel="2">
      <c r="B270" s="886"/>
      <c r="C270" s="842"/>
      <c r="D270" s="939"/>
      <c r="E270" s="887"/>
      <c r="F270" s="865"/>
      <c r="G270" s="888"/>
      <c r="H270" s="888"/>
      <c r="I270" s="888"/>
      <c r="J270" s="888"/>
      <c r="K270" s="888"/>
      <c r="L270" s="888"/>
      <c r="M270" s="888"/>
      <c r="N270" s="840"/>
      <c r="O270" s="889"/>
      <c r="P270" s="889"/>
      <c r="Q270" s="889"/>
      <c r="R270" s="847"/>
    </row>
    <row r="271" spans="2:18" ht="10.25" hidden="1" customHeight="1" outlineLevel="1">
      <c r="B271" s="892"/>
      <c r="C271" s="842"/>
      <c r="D271" s="893"/>
      <c r="E271" s="894"/>
      <c r="F271" s="893"/>
      <c r="G271" s="895"/>
      <c r="H271" s="895"/>
      <c r="I271" s="895"/>
      <c r="J271" s="895"/>
      <c r="K271" s="895"/>
      <c r="L271" s="895"/>
      <c r="M271" s="895"/>
      <c r="N271" s="840"/>
      <c r="O271" s="896"/>
      <c r="P271" s="897"/>
      <c r="Q271" s="920"/>
      <c r="R271" s="847"/>
    </row>
    <row r="272" spans="2:18" ht="15.75" hidden="1" customHeight="1" outlineLevel="1">
      <c r="B272" s="849" t="s">
        <v>276</v>
      </c>
      <c r="C272" s="842"/>
      <c r="D272" s="850" t="s">
        <v>277</v>
      </c>
      <c r="E272" s="884">
        <v>1</v>
      </c>
      <c r="F272" s="850" t="s">
        <v>78</v>
      </c>
      <c r="G272" s="851"/>
      <c r="H272" s="851">
        <f>SUM(H273:H280)</f>
        <v>3.1760000000000002</v>
      </c>
      <c r="I272" s="851"/>
      <c r="J272" s="851">
        <f>SUM(J273:J280)</f>
        <v>1252.2</v>
      </c>
      <c r="K272" s="851"/>
      <c r="L272" s="851">
        <f>SUM(L273:L280)</f>
        <v>0</v>
      </c>
      <c r="M272" s="851">
        <f>SUM(M273:M280)</f>
        <v>1442.76</v>
      </c>
      <c r="N272" s="840"/>
      <c r="O272" s="852">
        <f>SUM(M273:M280)</f>
        <v>1442.76</v>
      </c>
      <c r="P272" s="885" t="str">
        <f>B272</f>
        <v>V2-1-C</v>
      </c>
      <c r="Q272" s="853"/>
      <c r="R272" s="847"/>
    </row>
    <row r="273" spans="2:18" ht="15.75" hidden="1" customHeight="1" outlineLevel="2">
      <c r="B273" s="886"/>
      <c r="C273" s="842"/>
      <c r="D273" s="901" t="s">
        <v>188</v>
      </c>
      <c r="E273" s="887"/>
      <c r="F273" s="865"/>
      <c r="G273" s="888"/>
      <c r="H273" s="888"/>
      <c r="I273" s="903"/>
      <c r="J273" s="903"/>
      <c r="K273" s="903"/>
      <c r="L273" s="888"/>
      <c r="M273" s="888"/>
      <c r="N273" s="840"/>
      <c r="O273" s="889"/>
      <c r="P273" s="889"/>
      <c r="Q273" s="889"/>
      <c r="R273" s="847"/>
    </row>
    <row r="274" spans="2:18" ht="15.75" hidden="1" customHeight="1" outlineLevel="2">
      <c r="B274" s="886"/>
      <c r="C274" s="842"/>
      <c r="D274" s="860" t="s">
        <v>264</v>
      </c>
      <c r="E274" s="904">
        <v>1</v>
      </c>
      <c r="F274" s="860" t="s">
        <v>78</v>
      </c>
      <c r="G274" s="858">
        <v>1</v>
      </c>
      <c r="H274" s="858">
        <f>E274*G274</f>
        <v>1</v>
      </c>
      <c r="I274" s="858">
        <v>0</v>
      </c>
      <c r="J274" s="858">
        <f>E274*I274</f>
        <v>0</v>
      </c>
      <c r="K274" s="858"/>
      <c r="L274" s="858">
        <f>E274*K274</f>
        <v>0</v>
      </c>
      <c r="M274" s="858">
        <f>J274+H274*Onderbouwing_M29!$Q$2+L274</f>
        <v>60</v>
      </c>
      <c r="N274" s="840"/>
      <c r="O274" s="891" t="s">
        <v>265</v>
      </c>
      <c r="P274" s="889"/>
      <c r="Q274" s="889"/>
      <c r="R274" s="847"/>
    </row>
    <row r="275" spans="2:18" ht="12" hidden="1" outlineLevel="2">
      <c r="B275" s="927"/>
      <c r="C275" s="842"/>
      <c r="D275" s="913" t="s">
        <v>266</v>
      </c>
      <c r="E275" s="914">
        <v>2.2000000000000002</v>
      </c>
      <c r="F275" s="915" t="s">
        <v>79</v>
      </c>
      <c r="G275" s="859">
        <v>0.08</v>
      </c>
      <c r="H275" s="859">
        <f t="shared" ref="H275:H276" si="70">E275*G275</f>
        <v>0.17600000000000002</v>
      </c>
      <c r="I275" s="859">
        <v>1</v>
      </c>
      <c r="J275" s="859">
        <f t="shared" ref="J275:J276" si="71">E275*I275</f>
        <v>2.2000000000000002</v>
      </c>
      <c r="K275" s="859"/>
      <c r="L275" s="859">
        <f t="shared" ref="L275:L279" si="72">+K275*E275</f>
        <v>0</v>
      </c>
      <c r="M275" s="859">
        <f>J275+H275*Onderbouwing_M29!$Q$2+L275</f>
        <v>12.760000000000002</v>
      </c>
      <c r="N275" s="840"/>
      <c r="O275" s="888"/>
      <c r="P275" s="888"/>
      <c r="Q275" s="865"/>
      <c r="R275" s="866">
        <f>M275-O275</f>
        <v>12.760000000000002</v>
      </c>
    </row>
    <row r="276" spans="2:18" ht="15.75" hidden="1" customHeight="1" outlineLevel="2">
      <c r="B276" s="927"/>
      <c r="C276" s="842"/>
      <c r="D276" s="913" t="s">
        <v>278</v>
      </c>
      <c r="E276" s="914">
        <v>1</v>
      </c>
      <c r="F276" s="915" t="s">
        <v>78</v>
      </c>
      <c r="G276" s="859">
        <v>2</v>
      </c>
      <c r="H276" s="859">
        <f t="shared" si="70"/>
        <v>2</v>
      </c>
      <c r="I276" s="859">
        <v>1250</v>
      </c>
      <c r="J276" s="859">
        <f t="shared" si="71"/>
        <v>1250</v>
      </c>
      <c r="K276" s="859"/>
      <c r="L276" s="859">
        <f t="shared" si="72"/>
        <v>0</v>
      </c>
      <c r="M276" s="859">
        <f>J276+H276*Onderbouwing_M29!$Q$2+L276</f>
        <v>1370</v>
      </c>
      <c r="N276" s="840"/>
      <c r="O276" s="888"/>
      <c r="P276" s="889"/>
      <c r="Q276" s="865"/>
      <c r="R276" s="866"/>
    </row>
    <row r="277" spans="2:18" ht="15.75" hidden="1" customHeight="1" outlineLevel="2">
      <c r="B277" s="927"/>
      <c r="C277" s="842"/>
      <c r="D277" s="913" t="s">
        <v>268</v>
      </c>
      <c r="E277" s="914"/>
      <c r="F277" s="915" t="s">
        <v>279</v>
      </c>
      <c r="G277" s="859"/>
      <c r="H277" s="859"/>
      <c r="I277" s="859"/>
      <c r="J277" s="859"/>
      <c r="K277" s="859"/>
      <c r="L277" s="859">
        <f t="shared" si="72"/>
        <v>0</v>
      </c>
      <c r="M277" s="859">
        <f>J277+H277*Onderbouwing_M29!$Q$2+L277</f>
        <v>0</v>
      </c>
      <c r="N277" s="840"/>
      <c r="O277" s="888"/>
      <c r="P277" s="889"/>
      <c r="Q277" s="865"/>
      <c r="R277" s="866">
        <f t="shared" ref="R277:R279" si="73">M277-O277</f>
        <v>0</v>
      </c>
    </row>
    <row r="278" spans="2:18" ht="15.75" hidden="1" customHeight="1" outlineLevel="2">
      <c r="B278" s="927"/>
      <c r="C278" s="842"/>
      <c r="D278" s="913" t="s">
        <v>269</v>
      </c>
      <c r="E278" s="914"/>
      <c r="F278" s="915" t="s">
        <v>279</v>
      </c>
      <c r="G278" s="859"/>
      <c r="H278" s="859">
        <f t="shared" ref="H278:H279" si="74">E278*G278</f>
        <v>0</v>
      </c>
      <c r="I278" s="859"/>
      <c r="J278" s="859">
        <f t="shared" ref="J278:J279" si="75">E278*I278</f>
        <v>0</v>
      </c>
      <c r="K278" s="859"/>
      <c r="L278" s="859">
        <f t="shared" si="72"/>
        <v>0</v>
      </c>
      <c r="M278" s="859">
        <f>J278+H278*Onderbouwing_M29!$Q$2+L278</f>
        <v>0</v>
      </c>
      <c r="N278" s="840"/>
      <c r="O278" s="888"/>
      <c r="P278" s="888"/>
      <c r="Q278" s="865"/>
      <c r="R278" s="866">
        <f t="shared" si="73"/>
        <v>0</v>
      </c>
    </row>
    <row r="279" spans="2:18" ht="15.75" hidden="1" customHeight="1" outlineLevel="2">
      <c r="B279" s="927"/>
      <c r="C279" s="842"/>
      <c r="D279" s="913" t="s">
        <v>270</v>
      </c>
      <c r="E279" s="914"/>
      <c r="F279" s="915" t="s">
        <v>279</v>
      </c>
      <c r="G279" s="859"/>
      <c r="H279" s="859">
        <f t="shared" si="74"/>
        <v>0</v>
      </c>
      <c r="I279" s="859"/>
      <c r="J279" s="859">
        <f t="shared" si="75"/>
        <v>0</v>
      </c>
      <c r="K279" s="859"/>
      <c r="L279" s="859">
        <f t="shared" si="72"/>
        <v>0</v>
      </c>
      <c r="M279" s="859">
        <f>J279+H279*Onderbouwing_M29!$Q$2+L279</f>
        <v>0</v>
      </c>
      <c r="N279" s="840"/>
      <c r="O279" s="888"/>
      <c r="P279" s="889"/>
      <c r="Q279" s="865"/>
      <c r="R279" s="866">
        <f t="shared" si="73"/>
        <v>0</v>
      </c>
    </row>
    <row r="280" spans="2:18" ht="15.75" hidden="1" customHeight="1" outlineLevel="2"/>
    <row r="281" spans="2:18" ht="10.25" hidden="1" customHeight="1" outlineLevel="1"/>
    <row r="282" spans="2:18" ht="15.75" hidden="1" customHeight="1" outlineLevel="1">
      <c r="B282" s="849" t="s">
        <v>280</v>
      </c>
      <c r="C282" s="842"/>
      <c r="D282" s="850" t="s">
        <v>281</v>
      </c>
      <c r="E282" s="884">
        <v>1</v>
      </c>
      <c r="F282" s="850" t="s">
        <v>77</v>
      </c>
      <c r="G282" s="851"/>
      <c r="H282" s="851">
        <f>SUM(H283:H290)</f>
        <v>0.35</v>
      </c>
      <c r="I282" s="851"/>
      <c r="J282" s="851">
        <f>SUM(J283:J290)</f>
        <v>15</v>
      </c>
      <c r="K282" s="851"/>
      <c r="L282" s="851">
        <f>SUM(L283:L290)</f>
        <v>62</v>
      </c>
      <c r="M282" s="851">
        <f>SUM(M283:M290)</f>
        <v>98</v>
      </c>
      <c r="N282" s="840"/>
      <c r="O282" s="852">
        <f>SUM(M283:M290)</f>
        <v>98</v>
      </c>
      <c r="P282" s="885" t="str">
        <f>B282</f>
        <v>V2-1-X</v>
      </c>
      <c r="Q282" s="853"/>
      <c r="R282" s="847"/>
    </row>
    <row r="283" spans="2:18" ht="15.75" hidden="1" customHeight="1" outlineLevel="2">
      <c r="B283" s="886"/>
      <c r="C283" s="842"/>
      <c r="D283" s="901" t="s">
        <v>282</v>
      </c>
      <c r="E283" s="887"/>
      <c r="F283" s="865"/>
      <c r="G283" s="888"/>
      <c r="H283" s="888"/>
      <c r="I283" s="903"/>
      <c r="J283" s="903"/>
      <c r="K283" s="903"/>
      <c r="L283" s="888"/>
      <c r="M283" s="888"/>
      <c r="N283" s="840"/>
      <c r="O283" s="889"/>
      <c r="P283" s="889"/>
      <c r="Q283" s="889"/>
      <c r="R283" s="847"/>
    </row>
    <row r="284" spans="2:18" ht="12" hidden="1" outlineLevel="2">
      <c r="B284" s="927"/>
      <c r="C284" s="842"/>
      <c r="D284" s="913" t="s">
        <v>283</v>
      </c>
      <c r="E284" s="941">
        <v>1</v>
      </c>
      <c r="F284" s="915" t="s">
        <v>76</v>
      </c>
      <c r="G284" s="859">
        <v>0.1</v>
      </c>
      <c r="H284" s="859">
        <f t="shared" ref="H284:H287" si="76">E284*G284</f>
        <v>0.1</v>
      </c>
      <c r="I284" s="859"/>
      <c r="J284" s="859">
        <f t="shared" ref="J284:J287" si="77">E284*I284</f>
        <v>0</v>
      </c>
      <c r="K284" s="859"/>
      <c r="L284" s="859">
        <f t="shared" ref="L284:L289" si="78">+K284*E284</f>
        <v>0</v>
      </c>
      <c r="M284" s="859">
        <f>J284+H284*Onderbouwing_M29!$Q$2+L284</f>
        <v>6</v>
      </c>
      <c r="N284" s="840"/>
      <c r="O284" s="891" t="s">
        <v>265</v>
      </c>
      <c r="P284" s="888"/>
      <c r="Q284" s="940"/>
      <c r="R284" s="866" t="e">
        <f t="shared" ref="R284:R289" si="79">M284-O284</f>
        <v>#VALUE!</v>
      </c>
    </row>
    <row r="285" spans="2:18" ht="15.75" hidden="1" customHeight="1" outlineLevel="2">
      <c r="B285" s="927"/>
      <c r="C285" s="842"/>
      <c r="D285" s="913" t="s">
        <v>284</v>
      </c>
      <c r="E285" s="941">
        <v>1</v>
      </c>
      <c r="F285" s="915" t="s">
        <v>76</v>
      </c>
      <c r="G285" s="859">
        <v>0.25</v>
      </c>
      <c r="H285" s="859">
        <f t="shared" si="76"/>
        <v>0.25</v>
      </c>
      <c r="I285" s="859">
        <v>15</v>
      </c>
      <c r="J285" s="859">
        <f t="shared" si="77"/>
        <v>15</v>
      </c>
      <c r="K285" s="859"/>
      <c r="L285" s="859">
        <f t="shared" si="78"/>
        <v>0</v>
      </c>
      <c r="M285" s="859">
        <f>J285+H285*Onderbouwing_M29!$Q$2+L285</f>
        <v>30</v>
      </c>
      <c r="N285" s="840"/>
      <c r="O285" s="888"/>
      <c r="P285" s="888"/>
      <c r="Q285" s="865"/>
      <c r="R285" s="866">
        <f t="shared" si="79"/>
        <v>30</v>
      </c>
    </row>
    <row r="286" spans="2:18" ht="15.75" hidden="1" customHeight="1" outlineLevel="2">
      <c r="B286" s="927"/>
      <c r="C286" s="842"/>
      <c r="D286" s="913" t="s">
        <v>285</v>
      </c>
      <c r="E286" s="941">
        <v>1</v>
      </c>
      <c r="F286" s="915" t="s">
        <v>76</v>
      </c>
      <c r="G286" s="859"/>
      <c r="H286" s="859">
        <f t="shared" si="76"/>
        <v>0</v>
      </c>
      <c r="I286" s="859">
        <v>0</v>
      </c>
      <c r="J286" s="859">
        <f t="shared" si="77"/>
        <v>0</v>
      </c>
      <c r="K286" s="859">
        <v>18</v>
      </c>
      <c r="L286" s="859">
        <f t="shared" si="78"/>
        <v>18</v>
      </c>
      <c r="M286" s="859">
        <f>J286+H286*Onderbouwing_M29!$Q$2+L286</f>
        <v>18</v>
      </c>
      <c r="N286" s="840"/>
      <c r="O286" s="888"/>
      <c r="P286" s="889"/>
      <c r="Q286" s="865"/>
      <c r="R286" s="866">
        <f t="shared" si="79"/>
        <v>18</v>
      </c>
    </row>
    <row r="287" spans="2:18" ht="15.75" hidden="1" customHeight="1" outlineLevel="2">
      <c r="B287" s="927"/>
      <c r="C287" s="842"/>
      <c r="D287" s="913" t="s">
        <v>286</v>
      </c>
      <c r="E287" s="941">
        <v>1</v>
      </c>
      <c r="F287" s="915" t="s">
        <v>76</v>
      </c>
      <c r="G287" s="859"/>
      <c r="H287" s="859">
        <f t="shared" si="76"/>
        <v>0</v>
      </c>
      <c r="I287" s="859"/>
      <c r="J287" s="859">
        <f t="shared" si="77"/>
        <v>0</v>
      </c>
      <c r="K287" s="859">
        <v>7</v>
      </c>
      <c r="L287" s="859">
        <f t="shared" si="78"/>
        <v>7</v>
      </c>
      <c r="M287" s="859">
        <f>J287+H287*Onderbouwing_M29!$Q$2+L287</f>
        <v>7</v>
      </c>
      <c r="N287" s="840"/>
      <c r="O287" s="888"/>
      <c r="P287" s="889"/>
      <c r="Q287" s="865"/>
      <c r="R287" s="866">
        <f t="shared" si="79"/>
        <v>7</v>
      </c>
    </row>
    <row r="288" spans="2:18" ht="15.75" hidden="1" customHeight="1" outlineLevel="2">
      <c r="B288" s="927"/>
      <c r="C288" s="842"/>
      <c r="D288" s="913" t="s">
        <v>287</v>
      </c>
      <c r="E288" s="941">
        <v>1</v>
      </c>
      <c r="F288" s="915" t="s">
        <v>76</v>
      </c>
      <c r="G288" s="859">
        <v>0.35</v>
      </c>
      <c r="H288" s="859"/>
      <c r="I288" s="859">
        <v>45</v>
      </c>
      <c r="J288" s="859"/>
      <c r="K288" s="859"/>
      <c r="L288" s="859">
        <f t="shared" si="78"/>
        <v>0</v>
      </c>
      <c r="M288" s="859">
        <f>J288+H288*Onderbouwing_M29!$Q$2+L288</f>
        <v>0</v>
      </c>
      <c r="N288" s="840"/>
      <c r="O288" s="888"/>
      <c r="P288" s="888"/>
      <c r="Q288" s="865"/>
      <c r="R288" s="866">
        <f t="shared" si="79"/>
        <v>0</v>
      </c>
    </row>
    <row r="289" spans="2:18" ht="15.75" hidden="1" customHeight="1" outlineLevel="2">
      <c r="B289" s="927"/>
      <c r="C289" s="842"/>
      <c r="D289" s="913" t="s">
        <v>288</v>
      </c>
      <c r="E289" s="941">
        <v>1</v>
      </c>
      <c r="F289" s="915" t="s">
        <v>76</v>
      </c>
      <c r="G289" s="859"/>
      <c r="H289" s="859"/>
      <c r="I289" s="859"/>
      <c r="J289" s="859"/>
      <c r="K289" s="859">
        <v>37</v>
      </c>
      <c r="L289" s="859">
        <f t="shared" si="78"/>
        <v>37</v>
      </c>
      <c r="M289" s="859">
        <f>J289+H289*Onderbouwing_M29!$Q$2+L289</f>
        <v>37</v>
      </c>
      <c r="N289" s="840"/>
      <c r="O289" s="888"/>
      <c r="P289" s="888"/>
      <c r="Q289" s="865"/>
      <c r="R289" s="866">
        <f t="shared" si="79"/>
        <v>37</v>
      </c>
    </row>
    <row r="290" spans="2:18" ht="15.75" hidden="1" customHeight="1" outlineLevel="2">
      <c r="B290" s="886"/>
      <c r="C290" s="842"/>
      <c r="D290" s="939"/>
      <c r="E290" s="887"/>
      <c r="F290" s="865"/>
      <c r="G290" s="888"/>
      <c r="H290" s="888">
        <f t="shared" ref="H290" si="80">E290*G290</f>
        <v>0</v>
      </c>
      <c r="I290" s="888"/>
      <c r="J290" s="888">
        <f t="shared" ref="J290" si="81">E290*I290</f>
        <v>0</v>
      </c>
      <c r="K290" s="888"/>
      <c r="L290" s="888">
        <f t="shared" ref="L290" si="82">E290*K290</f>
        <v>0</v>
      </c>
      <c r="M290" s="888">
        <f>J290+H290*Onderbouwing_M29!$Q$2+L290</f>
        <v>0</v>
      </c>
      <c r="N290" s="840"/>
      <c r="O290" s="889"/>
      <c r="P290" s="889"/>
      <c r="Q290" s="889"/>
      <c r="R290" s="847"/>
    </row>
    <row r="291" spans="2:18" ht="10.25" hidden="1" customHeight="1" outlineLevel="1">
      <c r="B291" s="892"/>
      <c r="C291" s="842"/>
      <c r="D291" s="893"/>
      <c r="E291" s="894"/>
      <c r="F291" s="893"/>
      <c r="G291" s="895"/>
      <c r="H291" s="895"/>
      <c r="I291" s="895"/>
      <c r="J291" s="895"/>
      <c r="K291" s="895"/>
      <c r="L291" s="895"/>
      <c r="M291" s="895"/>
      <c r="N291" s="840"/>
      <c r="O291" s="896"/>
      <c r="P291" s="897"/>
      <c r="Q291" s="920"/>
      <c r="R291" s="847"/>
    </row>
    <row r="292" spans="2:18" ht="15.75" hidden="1" customHeight="1" outlineLevel="1">
      <c r="B292" s="849" t="s">
        <v>289</v>
      </c>
      <c r="C292" s="842"/>
      <c r="D292" s="850" t="s">
        <v>290</v>
      </c>
      <c r="E292" s="884">
        <f>E293</f>
        <v>0.82500000000000007</v>
      </c>
      <c r="F292" s="850" t="s">
        <v>79</v>
      </c>
      <c r="G292" s="851"/>
      <c r="H292" s="851">
        <f>SUM(H293:H300)</f>
        <v>2.4485000000000001</v>
      </c>
      <c r="I292" s="851"/>
      <c r="J292" s="851">
        <f>SUM(J293:J300)</f>
        <v>60.20000000000001</v>
      </c>
      <c r="K292" s="851"/>
      <c r="L292" s="851">
        <f>SUM(L293:L300)</f>
        <v>0</v>
      </c>
      <c r="M292" s="851">
        <f>SUM(M293:M300)</f>
        <v>207.11</v>
      </c>
      <c r="N292" s="840"/>
      <c r="O292" s="852">
        <f>M292/E292</f>
        <v>251.04242424242423</v>
      </c>
      <c r="P292" s="885" t="str">
        <f>B292</f>
        <v>V2-2-A</v>
      </c>
      <c r="Q292" s="852" t="s">
        <v>291</v>
      </c>
      <c r="R292" s="847"/>
    </row>
    <row r="293" spans="2:18" ht="15.75" hidden="1" customHeight="1" outlineLevel="2">
      <c r="B293" s="886"/>
      <c r="C293" s="842"/>
      <c r="D293" s="901" t="s">
        <v>292</v>
      </c>
      <c r="E293" s="942">
        <f>1.5*0.55</f>
        <v>0.82500000000000007</v>
      </c>
      <c r="F293" s="943" t="s">
        <v>79</v>
      </c>
      <c r="G293" s="944"/>
      <c r="H293" s="944"/>
      <c r="I293" s="944"/>
      <c r="J293" s="944"/>
      <c r="K293" s="944"/>
      <c r="L293" s="944"/>
      <c r="M293" s="944"/>
      <c r="N293" s="945"/>
      <c r="O293" s="946" t="s">
        <v>293</v>
      </c>
      <c r="P293" s="889"/>
      <c r="Q293" s="889"/>
      <c r="R293" s="847"/>
    </row>
    <row r="294" spans="2:18" ht="15.75" hidden="1" customHeight="1" outlineLevel="2">
      <c r="B294" s="886"/>
      <c r="C294" s="842"/>
      <c r="D294" s="860" t="s">
        <v>294</v>
      </c>
      <c r="E294" s="914">
        <f>E293</f>
        <v>0.82500000000000007</v>
      </c>
      <c r="F294" s="860" t="s">
        <v>79</v>
      </c>
      <c r="G294" s="858">
        <v>0.5</v>
      </c>
      <c r="H294" s="858">
        <f>E294*G294</f>
        <v>0.41250000000000003</v>
      </c>
      <c r="I294" s="858">
        <v>0</v>
      </c>
      <c r="J294" s="858">
        <f>E294*I294</f>
        <v>0</v>
      </c>
      <c r="K294" s="858"/>
      <c r="L294" s="858">
        <f>E294*K294</f>
        <v>0</v>
      </c>
      <c r="M294" s="858">
        <f>J294+H294*Onderbouwing_M29!$Q$2+L294</f>
        <v>24.750000000000004</v>
      </c>
      <c r="N294" s="840"/>
      <c r="O294" s="891" t="s">
        <v>265</v>
      </c>
      <c r="P294" s="889"/>
      <c r="Q294" s="889"/>
      <c r="R294" s="847"/>
    </row>
    <row r="295" spans="2:18" ht="12" hidden="1" outlineLevel="2">
      <c r="B295" s="927"/>
      <c r="C295" s="842"/>
      <c r="D295" s="913" t="s">
        <v>266</v>
      </c>
      <c r="E295" s="914">
        <f>E293</f>
        <v>0.82500000000000007</v>
      </c>
      <c r="F295" s="915" t="s">
        <v>79</v>
      </c>
      <c r="G295" s="859">
        <v>0.08</v>
      </c>
      <c r="H295" s="859">
        <f t="shared" ref="H295:H300" si="83">E295*G295</f>
        <v>6.6000000000000003E-2</v>
      </c>
      <c r="I295" s="859">
        <v>1</v>
      </c>
      <c r="J295" s="859">
        <f t="shared" ref="J295:J300" si="84">E295*I295</f>
        <v>0.82500000000000007</v>
      </c>
      <c r="K295" s="859"/>
      <c r="L295" s="859">
        <f t="shared" ref="L295:L296" si="85">+K295*E295</f>
        <v>0</v>
      </c>
      <c r="M295" s="859">
        <f>J295+H295*Onderbouwing_M29!$Q$2+L295</f>
        <v>4.7850000000000001</v>
      </c>
      <c r="N295" s="840"/>
      <c r="O295" s="888"/>
      <c r="P295" s="888"/>
      <c r="Q295" s="865"/>
      <c r="R295" s="866">
        <f>M295-O295</f>
        <v>4.7850000000000001</v>
      </c>
    </row>
    <row r="296" spans="2:18" ht="15.75" hidden="1" customHeight="1" outlineLevel="2">
      <c r="B296" s="927"/>
      <c r="C296" s="842"/>
      <c r="D296" s="913" t="s">
        <v>295</v>
      </c>
      <c r="E296" s="914">
        <f>E293</f>
        <v>0.82500000000000007</v>
      </c>
      <c r="F296" s="915" t="s">
        <v>79</v>
      </c>
      <c r="G296" s="859">
        <v>2</v>
      </c>
      <c r="H296" s="859">
        <f t="shared" si="83"/>
        <v>1.6500000000000001</v>
      </c>
      <c r="I296" s="859">
        <v>55</v>
      </c>
      <c r="J296" s="859">
        <f t="shared" si="84"/>
        <v>45.375000000000007</v>
      </c>
      <c r="K296" s="859"/>
      <c r="L296" s="859">
        <f t="shared" si="85"/>
        <v>0</v>
      </c>
      <c r="M296" s="859">
        <f>J296+H296*Onderbouwing_M29!$Q$2+L296</f>
        <v>144.37500000000003</v>
      </c>
      <c r="N296" s="840"/>
      <c r="O296" s="888"/>
      <c r="P296" s="889"/>
      <c r="Q296" s="865"/>
      <c r="R296" s="866"/>
    </row>
    <row r="297" spans="2:18" ht="15.75" hidden="1" customHeight="1" outlineLevel="2">
      <c r="B297" s="927"/>
      <c r="C297" s="842"/>
      <c r="D297" s="913" t="s">
        <v>296</v>
      </c>
      <c r="E297" s="914">
        <f>1.5+1.5+0.5+0.5</f>
        <v>4</v>
      </c>
      <c r="F297" s="915" t="s">
        <v>76</v>
      </c>
      <c r="G297" s="858">
        <v>0.08</v>
      </c>
      <c r="H297" s="858">
        <f t="shared" si="83"/>
        <v>0.32</v>
      </c>
      <c r="I297" s="858">
        <v>3.5</v>
      </c>
      <c r="J297" s="858">
        <f t="shared" si="84"/>
        <v>14</v>
      </c>
      <c r="K297" s="858"/>
      <c r="L297" s="858">
        <f t="shared" ref="L297:L300" si="86">E297*K297</f>
        <v>0</v>
      </c>
      <c r="M297" s="858">
        <f>J297+H297*Onderbouwing_M29!$Q$2+L297</f>
        <v>33.200000000000003</v>
      </c>
      <c r="N297" s="840"/>
      <c r="O297" s="888"/>
      <c r="P297" s="889"/>
      <c r="Q297" s="865"/>
      <c r="R297" s="866">
        <f t="shared" ref="R297:R299" si="87">M297-O297</f>
        <v>33.200000000000003</v>
      </c>
    </row>
    <row r="298" spans="2:18" ht="15.75" hidden="1" customHeight="1" outlineLevel="2">
      <c r="B298" s="927"/>
      <c r="C298" s="842"/>
      <c r="D298" s="913"/>
      <c r="E298" s="914"/>
      <c r="F298" s="915"/>
      <c r="G298" s="858"/>
      <c r="H298" s="858">
        <f t="shared" si="83"/>
        <v>0</v>
      </c>
      <c r="I298" s="858">
        <v>0</v>
      </c>
      <c r="J298" s="858">
        <f t="shared" si="84"/>
        <v>0</v>
      </c>
      <c r="K298" s="858"/>
      <c r="L298" s="858">
        <f t="shared" si="86"/>
        <v>0</v>
      </c>
      <c r="M298" s="858">
        <f>J298+H298*Onderbouwing_M29!$Q$2+L298</f>
        <v>0</v>
      </c>
      <c r="N298" s="840"/>
      <c r="O298" s="888"/>
      <c r="P298" s="888"/>
      <c r="Q298" s="865"/>
      <c r="R298" s="866">
        <f t="shared" si="87"/>
        <v>0</v>
      </c>
    </row>
    <row r="299" spans="2:18" ht="15.75" hidden="1" customHeight="1" outlineLevel="2">
      <c r="B299" s="927"/>
      <c r="C299" s="842"/>
      <c r="D299" s="913" t="s">
        <v>270</v>
      </c>
      <c r="E299" s="914"/>
      <c r="F299" s="915" t="s">
        <v>297</v>
      </c>
      <c r="G299" s="858"/>
      <c r="H299" s="858">
        <f t="shared" si="83"/>
        <v>0</v>
      </c>
      <c r="I299" s="858">
        <v>0</v>
      </c>
      <c r="J299" s="858">
        <f t="shared" si="84"/>
        <v>0</v>
      </c>
      <c r="K299" s="858"/>
      <c r="L299" s="858">
        <f t="shared" si="86"/>
        <v>0</v>
      </c>
      <c r="M299" s="858">
        <f>J299+H299*Onderbouwing_M29!$Q$2+L299</f>
        <v>0</v>
      </c>
      <c r="N299" s="840"/>
      <c r="O299" s="888"/>
      <c r="P299" s="889"/>
      <c r="Q299" s="865"/>
      <c r="R299" s="866">
        <f t="shared" si="87"/>
        <v>0</v>
      </c>
    </row>
    <row r="300" spans="2:18" ht="15.75" hidden="1" customHeight="1" outlineLevel="2">
      <c r="B300" s="886"/>
      <c r="C300" s="842"/>
      <c r="D300" s="921"/>
      <c r="E300" s="904"/>
      <c r="F300" s="860"/>
      <c r="G300" s="858"/>
      <c r="H300" s="858">
        <f t="shared" si="83"/>
        <v>0</v>
      </c>
      <c r="I300" s="858">
        <v>0</v>
      </c>
      <c r="J300" s="858">
        <f t="shared" si="84"/>
        <v>0</v>
      </c>
      <c r="K300" s="858"/>
      <c r="L300" s="858">
        <f t="shared" si="86"/>
        <v>0</v>
      </c>
      <c r="M300" s="858">
        <f>J300+H300*Onderbouwing_M29!$Q$2+L300</f>
        <v>0</v>
      </c>
      <c r="N300" s="840"/>
      <c r="O300" s="889"/>
      <c r="P300" s="889"/>
      <c r="Q300" s="889"/>
      <c r="R300" s="847"/>
    </row>
    <row r="301" spans="2:18" ht="10.25" hidden="1" customHeight="1" outlineLevel="1">
      <c r="B301" s="892"/>
      <c r="C301" s="842"/>
      <c r="D301" s="893"/>
      <c r="E301" s="894"/>
      <c r="F301" s="893"/>
      <c r="G301" s="895"/>
      <c r="H301" s="895"/>
      <c r="I301" s="895"/>
      <c r="J301" s="895"/>
      <c r="K301" s="895"/>
      <c r="L301" s="895"/>
      <c r="M301" s="895"/>
      <c r="N301" s="840"/>
      <c r="O301" s="896"/>
      <c r="P301" s="897"/>
      <c r="Q301" s="920"/>
      <c r="R301" s="847"/>
    </row>
    <row r="302" spans="2:18" ht="15.75" hidden="1" customHeight="1" outlineLevel="1">
      <c r="B302" s="849" t="s">
        <v>298</v>
      </c>
      <c r="C302" s="842"/>
      <c r="D302" s="850" t="s">
        <v>299</v>
      </c>
      <c r="E302" s="884">
        <f>E303</f>
        <v>0.82500000000000007</v>
      </c>
      <c r="F302" s="850" t="s">
        <v>79</v>
      </c>
      <c r="G302" s="851"/>
      <c r="H302" s="851">
        <f>SUM(H303:H308)</f>
        <v>2.00475</v>
      </c>
      <c r="I302" s="851"/>
      <c r="J302" s="851">
        <f>SUM(J303:J308)</f>
        <v>46.20000000000001</v>
      </c>
      <c r="K302" s="851"/>
      <c r="L302" s="851">
        <f>SUM(L303:L308)</f>
        <v>0</v>
      </c>
      <c r="M302" s="851">
        <f>SUM(M303:M308)</f>
        <v>166.48500000000001</v>
      </c>
      <c r="N302" s="840"/>
      <c r="O302" s="852">
        <f>M302/E302</f>
        <v>201.8</v>
      </c>
      <c r="P302" s="885" t="str">
        <f>B302</f>
        <v>V2-2-B</v>
      </c>
      <c r="Q302" s="852" t="s">
        <v>291</v>
      </c>
      <c r="R302" s="847"/>
    </row>
    <row r="303" spans="2:18" ht="15.75" hidden="1" customHeight="1" outlineLevel="2">
      <c r="B303" s="886"/>
      <c r="C303" s="842"/>
      <c r="D303" s="901" t="s">
        <v>292</v>
      </c>
      <c r="E303" s="942">
        <f>1.5*0.55</f>
        <v>0.82500000000000007</v>
      </c>
      <c r="F303" s="943" t="s">
        <v>79</v>
      </c>
      <c r="G303" s="944"/>
      <c r="H303" s="944"/>
      <c r="I303" s="944"/>
      <c r="J303" s="944"/>
      <c r="K303" s="944"/>
      <c r="L303" s="944"/>
      <c r="M303" s="944"/>
      <c r="N303" s="945"/>
      <c r="O303" s="946" t="s">
        <v>293</v>
      </c>
      <c r="P303" s="889"/>
      <c r="Q303" s="889"/>
      <c r="R303" s="847"/>
    </row>
    <row r="304" spans="2:18" ht="15.75" hidden="1" customHeight="1" outlineLevel="2">
      <c r="B304" s="886"/>
      <c r="C304" s="842"/>
      <c r="D304" s="860" t="s">
        <v>294</v>
      </c>
      <c r="E304" s="914">
        <f>E303</f>
        <v>0.82500000000000007</v>
      </c>
      <c r="F304" s="860" t="s">
        <v>79</v>
      </c>
      <c r="G304" s="858">
        <v>0.35</v>
      </c>
      <c r="H304" s="858">
        <f>E304*G304</f>
        <v>0.28875000000000001</v>
      </c>
      <c r="I304" s="858">
        <v>0</v>
      </c>
      <c r="J304" s="858">
        <f>E304*I304</f>
        <v>0</v>
      </c>
      <c r="K304" s="858"/>
      <c r="L304" s="858">
        <f>E304*K304</f>
        <v>0</v>
      </c>
      <c r="M304" s="858">
        <f>J304+H304*Onderbouwing_M29!$Q$2+L304</f>
        <v>17.324999999999999</v>
      </c>
      <c r="N304" s="840"/>
      <c r="O304" s="891" t="s">
        <v>265</v>
      </c>
      <c r="P304" s="889"/>
      <c r="Q304" s="889"/>
      <c r="R304" s="847"/>
    </row>
    <row r="305" spans="2:18" ht="12" hidden="1" outlineLevel="2">
      <c r="B305" s="927"/>
      <c r="C305" s="842"/>
      <c r="D305" s="913" t="s">
        <v>266</v>
      </c>
      <c r="E305" s="914">
        <f>E303</f>
        <v>0.82500000000000007</v>
      </c>
      <c r="F305" s="915" t="s">
        <v>79</v>
      </c>
      <c r="G305" s="859">
        <v>0.08</v>
      </c>
      <c r="H305" s="859">
        <f t="shared" ref="H305:H307" si="88">E305*G305</f>
        <v>6.6000000000000003E-2</v>
      </c>
      <c r="I305" s="859">
        <v>1</v>
      </c>
      <c r="J305" s="859">
        <f t="shared" ref="J305:J307" si="89">E305*I305</f>
        <v>0.82500000000000007</v>
      </c>
      <c r="K305" s="859"/>
      <c r="L305" s="859">
        <f t="shared" ref="L305:L306" si="90">+K305*E305</f>
        <v>0</v>
      </c>
      <c r="M305" s="859">
        <f>J305+H305*Onderbouwing_M29!$Q$2+L305</f>
        <v>4.7850000000000001</v>
      </c>
      <c r="N305" s="840"/>
      <c r="O305" s="888"/>
      <c r="P305" s="888"/>
      <c r="Q305" s="865"/>
      <c r="R305" s="866">
        <f>M305-O305</f>
        <v>4.7850000000000001</v>
      </c>
    </row>
    <row r="306" spans="2:18" ht="15.75" hidden="1" customHeight="1" outlineLevel="2">
      <c r="B306" s="927"/>
      <c r="C306" s="842"/>
      <c r="D306" s="913" t="s">
        <v>295</v>
      </c>
      <c r="E306" s="914">
        <f>E303</f>
        <v>0.82500000000000007</v>
      </c>
      <c r="F306" s="915" t="s">
        <v>79</v>
      </c>
      <c r="G306" s="859">
        <v>2</v>
      </c>
      <c r="H306" s="859">
        <f t="shared" si="88"/>
        <v>1.6500000000000001</v>
      </c>
      <c r="I306" s="859">
        <v>55</v>
      </c>
      <c r="J306" s="859">
        <f t="shared" si="89"/>
        <v>45.375000000000007</v>
      </c>
      <c r="K306" s="859"/>
      <c r="L306" s="859">
        <f t="shared" si="90"/>
        <v>0</v>
      </c>
      <c r="M306" s="859">
        <f>J306+H306*Onderbouwing_M29!$Q$2+L306</f>
        <v>144.37500000000003</v>
      </c>
      <c r="N306" s="840"/>
      <c r="O306" s="888"/>
      <c r="P306" s="889"/>
      <c r="Q306" s="865"/>
      <c r="R306" s="866"/>
    </row>
    <row r="307" spans="2:18" ht="15.75" hidden="1" customHeight="1" outlineLevel="2">
      <c r="B307" s="927"/>
      <c r="C307" s="842"/>
      <c r="D307" s="913" t="s">
        <v>296</v>
      </c>
      <c r="E307" s="914"/>
      <c r="F307" s="915" t="s">
        <v>300</v>
      </c>
      <c r="G307" s="858"/>
      <c r="H307" s="858">
        <f t="shared" si="88"/>
        <v>0</v>
      </c>
      <c r="I307" s="858"/>
      <c r="J307" s="858">
        <f t="shared" si="89"/>
        <v>0</v>
      </c>
      <c r="K307" s="858"/>
      <c r="L307" s="858">
        <f t="shared" ref="L307" si="91">E307*K307</f>
        <v>0</v>
      </c>
      <c r="M307" s="858">
        <f>J307+H307*Onderbouwing_M29!$Q$2+L307</f>
        <v>0</v>
      </c>
      <c r="N307" s="840"/>
      <c r="O307" s="888"/>
      <c r="P307" s="889"/>
      <c r="Q307" s="865"/>
      <c r="R307" s="866">
        <f t="shared" ref="R307" si="92">M307-O307</f>
        <v>0</v>
      </c>
    </row>
    <row r="308" spans="2:18" ht="15.75" hidden="1" customHeight="1" outlineLevel="2">
      <c r="B308" s="886"/>
      <c r="C308" s="842"/>
      <c r="D308" s="939"/>
      <c r="E308" s="887"/>
      <c r="F308" s="865"/>
      <c r="G308" s="888">
        <v>0</v>
      </c>
      <c r="H308" s="888">
        <f t="shared" ref="H308" si="93">E308*G308</f>
        <v>0</v>
      </c>
      <c r="I308" s="888">
        <v>0</v>
      </c>
      <c r="J308" s="888">
        <f t="shared" ref="J308" si="94">E308*I308</f>
        <v>0</v>
      </c>
      <c r="K308" s="888"/>
      <c r="L308" s="888">
        <f t="shared" ref="L308" si="95">E308*K308</f>
        <v>0</v>
      </c>
      <c r="M308" s="888">
        <f>J308+H308*Onderbouwing_M29!$Q$2+L308</f>
        <v>0</v>
      </c>
      <c r="N308" s="840"/>
      <c r="O308" s="889"/>
      <c r="P308" s="889"/>
      <c r="Q308" s="889"/>
      <c r="R308" s="847"/>
    </row>
    <row r="309" spans="2:18" ht="10.25" hidden="1" customHeight="1" outlineLevel="1">
      <c r="B309" s="892"/>
      <c r="C309" s="842"/>
      <c r="D309" s="893"/>
      <c r="E309" s="894"/>
      <c r="F309" s="893"/>
      <c r="G309" s="895"/>
      <c r="H309" s="895"/>
      <c r="I309" s="895"/>
      <c r="J309" s="895"/>
      <c r="K309" s="895"/>
      <c r="L309" s="895"/>
      <c r="M309" s="895"/>
      <c r="N309" s="840"/>
      <c r="O309" s="896"/>
      <c r="P309" s="897"/>
      <c r="Q309" s="920"/>
      <c r="R309" s="847"/>
    </row>
    <row r="310" spans="2:18" ht="15.75" hidden="1" customHeight="1" outlineLevel="1">
      <c r="B310" s="849" t="s">
        <v>301</v>
      </c>
      <c r="C310" s="842"/>
      <c r="D310" s="850" t="s">
        <v>281</v>
      </c>
      <c r="E310" s="884">
        <v>1</v>
      </c>
      <c r="F310" s="850" t="s">
        <v>77</v>
      </c>
      <c r="G310" s="851"/>
      <c r="H310" s="851">
        <f>SUM(H311:H315)</f>
        <v>0.35</v>
      </c>
      <c r="I310" s="851"/>
      <c r="J310" s="851">
        <f>SUM(J311:J315)</f>
        <v>0.4</v>
      </c>
      <c r="K310" s="851"/>
      <c r="L310" s="851">
        <f>SUM(L311:L315)</f>
        <v>0</v>
      </c>
      <c r="M310" s="851">
        <f>SUM(M311:M315)</f>
        <v>21.4</v>
      </c>
      <c r="N310" s="840"/>
      <c r="O310" s="852">
        <f>SUM(M311:M315)</f>
        <v>21.4</v>
      </c>
      <c r="P310" s="885" t="str">
        <f>B310</f>
        <v>V2-2-X</v>
      </c>
      <c r="Q310" s="853"/>
      <c r="R310" s="847"/>
    </row>
    <row r="311" spans="2:18" ht="15.75" hidden="1" customHeight="1" outlineLevel="2">
      <c r="B311" s="886"/>
      <c r="C311" s="842"/>
      <c r="D311" s="901" t="s">
        <v>302</v>
      </c>
      <c r="E311" s="887"/>
      <c r="F311" s="865"/>
      <c r="G311" s="888"/>
      <c r="H311" s="888"/>
      <c r="I311" s="903"/>
      <c r="J311" s="903"/>
      <c r="K311" s="903"/>
      <c r="L311" s="888"/>
      <c r="M311" s="888"/>
      <c r="N311" s="840"/>
      <c r="O311" s="889"/>
      <c r="P311" s="889"/>
      <c r="Q311" s="889"/>
      <c r="R311" s="847"/>
    </row>
    <row r="312" spans="2:18" ht="15.75" hidden="1" customHeight="1" outlineLevel="2">
      <c r="B312" s="927"/>
      <c r="C312" s="842"/>
      <c r="D312" s="913" t="s">
        <v>303</v>
      </c>
      <c r="E312" s="941">
        <v>1</v>
      </c>
      <c r="F312" s="915" t="s">
        <v>76</v>
      </c>
      <c r="G312" s="859">
        <v>0.3</v>
      </c>
      <c r="H312" s="859">
        <f>E312*G312</f>
        <v>0.3</v>
      </c>
      <c r="I312" s="859">
        <v>0</v>
      </c>
      <c r="J312" s="859">
        <f>E312*I312</f>
        <v>0</v>
      </c>
      <c r="K312" s="859">
        <v>0</v>
      </c>
      <c r="L312" s="859">
        <f>+K312*E312</f>
        <v>0</v>
      </c>
      <c r="M312" s="859">
        <f>J312+H312*Onderbouwing_M29!$Q$2+L312</f>
        <v>18</v>
      </c>
      <c r="N312" s="840"/>
      <c r="O312" s="865"/>
      <c r="P312" s="889"/>
      <c r="Q312" s="865"/>
      <c r="R312" s="866"/>
    </row>
    <row r="313" spans="2:18" ht="15.75" hidden="1" customHeight="1" outlineLevel="2">
      <c r="B313" s="886"/>
      <c r="C313" s="842"/>
      <c r="D313" s="860" t="s">
        <v>304</v>
      </c>
      <c r="E313" s="941">
        <v>1</v>
      </c>
      <c r="F313" s="860" t="s">
        <v>76</v>
      </c>
      <c r="G313" s="858">
        <v>0.05</v>
      </c>
      <c r="H313" s="858">
        <f>E313*G313</f>
        <v>0.05</v>
      </c>
      <c r="I313" s="858">
        <v>0.4</v>
      </c>
      <c r="J313" s="858">
        <f>E313*I313</f>
        <v>0.4</v>
      </c>
      <c r="K313" s="858"/>
      <c r="L313" s="858">
        <f>E313*K313</f>
        <v>0</v>
      </c>
      <c r="M313" s="858">
        <f>J313+H313*Onderbouwing_M29!$Q$2+L313</f>
        <v>3.4</v>
      </c>
      <c r="N313" s="840"/>
      <c r="O313" s="889"/>
      <c r="P313" s="889"/>
      <c r="Q313" s="889"/>
      <c r="R313" s="847"/>
    </row>
    <row r="314" spans="2:18" ht="15.75" hidden="1" customHeight="1" outlineLevel="2">
      <c r="B314" s="886"/>
      <c r="C314" s="842"/>
      <c r="D314" s="901"/>
      <c r="E314" s="887"/>
      <c r="F314" s="865"/>
      <c r="G314" s="888">
        <v>0</v>
      </c>
      <c r="H314" s="888">
        <f t="shared" ref="H314" si="96">E314*G314</f>
        <v>0</v>
      </c>
      <c r="I314" s="888">
        <v>0</v>
      </c>
      <c r="J314" s="888">
        <f t="shared" ref="J314" si="97">E314*I314</f>
        <v>0</v>
      </c>
      <c r="K314" s="888"/>
      <c r="L314" s="888">
        <f t="shared" ref="L314" si="98">E314*K314</f>
        <v>0</v>
      </c>
      <c r="M314" s="888">
        <f>J314+H314*Onderbouwing_M29!$Q$2+L314</f>
        <v>0</v>
      </c>
      <c r="N314" s="840"/>
      <c r="O314" s="889"/>
      <c r="P314" s="889"/>
      <c r="Q314" s="889"/>
      <c r="R314" s="847"/>
    </row>
    <row r="315" spans="2:18" ht="15.75" hidden="1" customHeight="1" outlineLevel="2">
      <c r="B315" s="886"/>
      <c r="C315" s="842"/>
      <c r="D315" s="865"/>
      <c r="E315" s="887"/>
      <c r="F315" s="865"/>
      <c r="G315" s="888">
        <v>0</v>
      </c>
      <c r="H315" s="888">
        <f t="shared" ref="H315" si="99">E315*G315</f>
        <v>0</v>
      </c>
      <c r="I315" s="888">
        <v>0</v>
      </c>
      <c r="J315" s="888">
        <f t="shared" ref="J315" si="100">E315*I315</f>
        <v>0</v>
      </c>
      <c r="K315" s="888"/>
      <c r="L315" s="888">
        <f>E315*K315</f>
        <v>0</v>
      </c>
      <c r="M315" s="888">
        <f>J315+H315*Onderbouwing_M29!$Q$2+L315</f>
        <v>0</v>
      </c>
      <c r="N315" s="840"/>
      <c r="O315" s="889"/>
      <c r="P315" s="889"/>
      <c r="Q315" s="889"/>
      <c r="R315" s="847"/>
    </row>
    <row r="316" spans="2:18" ht="10.25" hidden="1" customHeight="1" outlineLevel="1">
      <c r="B316" s="892"/>
      <c r="C316" s="842"/>
      <c r="D316" s="893"/>
      <c r="E316" s="894"/>
      <c r="F316" s="893"/>
      <c r="G316" s="895"/>
      <c r="H316" s="895"/>
      <c r="I316" s="895"/>
      <c r="J316" s="895"/>
      <c r="K316" s="895"/>
      <c r="L316" s="895"/>
      <c r="M316" s="895"/>
      <c r="N316" s="840"/>
      <c r="O316" s="896"/>
      <c r="P316" s="897"/>
      <c r="Q316" s="920"/>
      <c r="R316" s="847"/>
    </row>
    <row r="317" spans="2:18" ht="15.75" hidden="1" customHeight="1" outlineLevel="2">
      <c r="B317" s="849" t="s">
        <v>305</v>
      </c>
      <c r="C317" s="842"/>
      <c r="D317" s="850" t="s">
        <v>306</v>
      </c>
      <c r="E317" s="884">
        <f>E319</f>
        <v>4.25</v>
      </c>
      <c r="F317" s="850" t="s">
        <v>79</v>
      </c>
      <c r="G317" s="851"/>
      <c r="H317" s="851">
        <f>SUM(H318:H326)</f>
        <v>2.8325000000000005</v>
      </c>
      <c r="I317" s="851"/>
      <c r="J317" s="851">
        <f>SUM(J318:J326)</f>
        <v>81.5</v>
      </c>
      <c r="K317" s="851"/>
      <c r="L317" s="851">
        <f>SUM(L318:L326)</f>
        <v>371.875</v>
      </c>
      <c r="M317" s="851">
        <f>SUM(M318:M326)</f>
        <v>623.32500000000005</v>
      </c>
      <c r="N317" s="840"/>
      <c r="O317" s="947">
        <f>M317/E317</f>
        <v>146.66470588235296</v>
      </c>
      <c r="P317" s="885" t="str">
        <f>B317</f>
        <v>V2-3-A</v>
      </c>
      <c r="Q317" s="853"/>
      <c r="R317" s="847"/>
    </row>
    <row r="318" spans="2:18" ht="15.75" hidden="1" customHeight="1" outlineLevel="2">
      <c r="B318" s="886"/>
      <c r="C318" s="842"/>
      <c r="D318" s="901" t="s">
        <v>307</v>
      </c>
      <c r="E318" s="887"/>
      <c r="F318" s="902"/>
      <c r="G318" s="903"/>
      <c r="H318" s="903"/>
      <c r="I318" s="903"/>
      <c r="J318" s="903"/>
      <c r="K318" s="903"/>
      <c r="L318" s="888"/>
      <c r="M318" s="888"/>
      <c r="N318" s="840"/>
      <c r="O318" s="946" t="s">
        <v>293</v>
      </c>
      <c r="P318" s="889"/>
      <c r="Q318" s="889"/>
      <c r="R318" s="847"/>
    </row>
    <row r="319" spans="2:18" ht="15.75" hidden="1" customHeight="1" outlineLevel="2">
      <c r="B319" s="927"/>
      <c r="C319" s="842"/>
      <c r="D319" s="913" t="s">
        <v>308</v>
      </c>
      <c r="E319" s="914">
        <f>5*0.85</f>
        <v>4.25</v>
      </c>
      <c r="F319" s="915" t="s">
        <v>79</v>
      </c>
      <c r="G319" s="859">
        <v>0.25</v>
      </c>
      <c r="H319" s="859">
        <f t="shared" ref="H319:H324" si="101">E319*G319</f>
        <v>1.0625</v>
      </c>
      <c r="I319" s="859">
        <v>0</v>
      </c>
      <c r="J319" s="859">
        <f t="shared" ref="J319:J324" si="102">E319*I319</f>
        <v>0</v>
      </c>
      <c r="K319" s="859">
        <v>2.5</v>
      </c>
      <c r="L319" s="859">
        <f>E319*K319</f>
        <v>10.625</v>
      </c>
      <c r="M319" s="859">
        <f>J319+H319*Onderbouwing_M29!$Q$2+L319</f>
        <v>74.375</v>
      </c>
      <c r="N319" s="840"/>
      <c r="O319" s="865"/>
      <c r="P319" s="889"/>
      <c r="Q319" s="865"/>
      <c r="R319" s="866"/>
    </row>
    <row r="320" spans="2:18" ht="15.75" hidden="1" customHeight="1" outlineLevel="2">
      <c r="B320" s="927"/>
      <c r="C320" s="842"/>
      <c r="D320" s="913" t="s">
        <v>266</v>
      </c>
      <c r="E320" s="914">
        <v>5</v>
      </c>
      <c r="F320" s="915" t="s">
        <v>79</v>
      </c>
      <c r="G320" s="859">
        <v>0.12</v>
      </c>
      <c r="H320" s="859">
        <f t="shared" si="101"/>
        <v>0.6</v>
      </c>
      <c r="I320" s="859">
        <v>5</v>
      </c>
      <c r="J320" s="859">
        <f t="shared" si="102"/>
        <v>25</v>
      </c>
      <c r="K320" s="859"/>
      <c r="L320" s="859">
        <f>+K320*E320</f>
        <v>0</v>
      </c>
      <c r="M320" s="859">
        <f>J320+H320*Onderbouwing_M29!$Q$2+L320</f>
        <v>61</v>
      </c>
      <c r="N320" s="840"/>
      <c r="O320" s="865"/>
      <c r="P320" s="889"/>
      <c r="Q320" s="865"/>
      <c r="R320" s="866">
        <f>M320-O320</f>
        <v>61</v>
      </c>
    </row>
    <row r="321" spans="2:18" ht="15.75" hidden="1" customHeight="1" outlineLevel="2">
      <c r="B321" s="927"/>
      <c r="C321" s="842"/>
      <c r="D321" s="913" t="s">
        <v>309</v>
      </c>
      <c r="E321" s="914">
        <f>2+2+2.5+2.5</f>
        <v>9</v>
      </c>
      <c r="F321" s="915" t="s">
        <v>76</v>
      </c>
      <c r="G321" s="859">
        <v>0.05</v>
      </c>
      <c r="H321" s="859">
        <f t="shared" si="101"/>
        <v>0.45</v>
      </c>
      <c r="I321" s="859">
        <v>0</v>
      </c>
      <c r="J321" s="859">
        <f t="shared" si="102"/>
        <v>0</v>
      </c>
      <c r="K321" s="859">
        <v>0</v>
      </c>
      <c r="L321" s="859">
        <f>+K321*E321</f>
        <v>0</v>
      </c>
      <c r="M321" s="859">
        <f>J321+H321*Onderbouwing_M29!$Q$2+L321</f>
        <v>27</v>
      </c>
      <c r="N321" s="840"/>
      <c r="O321" s="865"/>
      <c r="P321" s="889"/>
      <c r="Q321" s="865"/>
      <c r="R321" s="866"/>
    </row>
    <row r="322" spans="2:18" ht="15.75" hidden="1" customHeight="1" outlineLevel="2">
      <c r="B322" s="927"/>
      <c r="C322" s="842"/>
      <c r="D322" s="913" t="s">
        <v>310</v>
      </c>
      <c r="E322" s="914">
        <f>E319</f>
        <v>4.25</v>
      </c>
      <c r="F322" s="915" t="s">
        <v>79</v>
      </c>
      <c r="G322" s="859"/>
      <c r="H322" s="859">
        <f t="shared" si="101"/>
        <v>0</v>
      </c>
      <c r="I322" s="859"/>
      <c r="J322" s="859">
        <f t="shared" si="102"/>
        <v>0</v>
      </c>
      <c r="K322" s="859">
        <v>85</v>
      </c>
      <c r="L322" s="859">
        <f>+K322*E322</f>
        <v>361.25</v>
      </c>
      <c r="M322" s="859">
        <f>J322+H322*Onderbouwing_M29!$Q$2+L322</f>
        <v>361.25</v>
      </c>
      <c r="N322" s="840"/>
      <c r="O322" s="865"/>
      <c r="P322" s="889"/>
      <c r="Q322" s="865"/>
      <c r="R322" s="866">
        <f>M322-O322</f>
        <v>361.25</v>
      </c>
    </row>
    <row r="323" spans="2:18" ht="15.75" hidden="1" customHeight="1" outlineLevel="2">
      <c r="B323" s="927"/>
      <c r="C323" s="842"/>
      <c r="D323" s="913" t="s">
        <v>311</v>
      </c>
      <c r="E323" s="914">
        <f>2+2+2.5+2.5-E324</f>
        <v>7</v>
      </c>
      <c r="F323" s="915" t="s">
        <v>76</v>
      </c>
      <c r="G323" s="859">
        <v>0.08</v>
      </c>
      <c r="H323" s="859">
        <f t="shared" si="101"/>
        <v>0.56000000000000005</v>
      </c>
      <c r="I323" s="859">
        <v>5.5</v>
      </c>
      <c r="J323" s="859">
        <f t="shared" si="102"/>
        <v>38.5</v>
      </c>
      <c r="K323" s="859"/>
      <c r="L323" s="859">
        <f>E323*K323</f>
        <v>0</v>
      </c>
      <c r="M323" s="859">
        <f>J323+H323*Onderbouwing_M29!$Q$2+L323</f>
        <v>72.099999999999994</v>
      </c>
      <c r="N323" s="840"/>
      <c r="O323" s="865"/>
      <c r="P323" s="889"/>
      <c r="Q323" s="865"/>
      <c r="R323" s="866"/>
    </row>
    <row r="324" spans="2:18" ht="15.75" hidden="1" customHeight="1" outlineLevel="2">
      <c r="B324" s="927"/>
      <c r="C324" s="842"/>
      <c r="D324" s="913" t="s">
        <v>312</v>
      </c>
      <c r="E324" s="914">
        <v>2</v>
      </c>
      <c r="F324" s="915" t="s">
        <v>79</v>
      </c>
      <c r="G324" s="859">
        <v>0.08</v>
      </c>
      <c r="H324" s="859">
        <f t="shared" si="101"/>
        <v>0.16</v>
      </c>
      <c r="I324" s="859">
        <v>9</v>
      </c>
      <c r="J324" s="859">
        <f t="shared" si="102"/>
        <v>18</v>
      </c>
      <c r="K324" s="859"/>
      <c r="L324" s="859">
        <f>E324*K324</f>
        <v>0</v>
      </c>
      <c r="M324" s="859">
        <f>J324+H324*Onderbouwing_M29!$Q$2+L324</f>
        <v>27.6</v>
      </c>
      <c r="N324" s="840"/>
      <c r="O324" s="865"/>
      <c r="P324" s="889"/>
      <c r="Q324" s="865"/>
      <c r="R324" s="866"/>
    </row>
    <row r="325" spans="2:18" ht="15.75" hidden="1" customHeight="1" outlineLevel="2">
      <c r="B325" s="927"/>
      <c r="C325" s="842"/>
      <c r="D325" s="913" t="s">
        <v>313</v>
      </c>
      <c r="E325" s="914"/>
      <c r="F325" s="915" t="s">
        <v>297</v>
      </c>
      <c r="G325" s="858">
        <v>0</v>
      </c>
      <c r="H325" s="858">
        <f t="shared" ref="H325:H326" si="103">E325*G325</f>
        <v>0</v>
      </c>
      <c r="I325" s="858">
        <v>0</v>
      </c>
      <c r="J325" s="858">
        <f t="shared" ref="J325:J326" si="104">E325*I325</f>
        <v>0</v>
      </c>
      <c r="K325" s="858"/>
      <c r="L325" s="858">
        <f t="shared" ref="L325:L326" si="105">E325*K325</f>
        <v>0</v>
      </c>
      <c r="M325" s="858">
        <f>J325+H325*Onderbouwing_M29!$Q$2+L325</f>
        <v>0</v>
      </c>
      <c r="N325" s="840"/>
      <c r="O325" s="865"/>
      <c r="P325" s="889"/>
      <c r="Q325" s="865"/>
      <c r="R325" s="866">
        <f>M325-O325</f>
        <v>0</v>
      </c>
    </row>
    <row r="326" spans="2:18" ht="15.75" hidden="1" customHeight="1" outlineLevel="2">
      <c r="B326" s="886"/>
      <c r="C326" s="842"/>
      <c r="D326" s="901"/>
      <c r="E326" s="887"/>
      <c r="F326" s="865"/>
      <c r="G326" s="888">
        <v>0</v>
      </c>
      <c r="H326" s="888">
        <f t="shared" si="103"/>
        <v>0</v>
      </c>
      <c r="I326" s="888">
        <v>0</v>
      </c>
      <c r="J326" s="888">
        <f t="shared" si="104"/>
        <v>0</v>
      </c>
      <c r="K326" s="888"/>
      <c r="L326" s="888">
        <f t="shared" si="105"/>
        <v>0</v>
      </c>
      <c r="M326" s="888">
        <f>J326+H326*Onderbouwing_M29!$Q$2+L326</f>
        <v>0</v>
      </c>
      <c r="N326" s="840"/>
      <c r="O326" s="889"/>
      <c r="P326" s="889"/>
      <c r="Q326" s="889"/>
      <c r="R326" s="847"/>
    </row>
    <row r="327" spans="2:18" ht="10.25" hidden="1" customHeight="1" outlineLevel="2">
      <c r="B327" s="892"/>
      <c r="C327" s="842"/>
      <c r="D327" s="893"/>
      <c r="E327" s="894"/>
      <c r="F327" s="893"/>
      <c r="G327" s="895"/>
      <c r="H327" s="895"/>
      <c r="I327" s="895"/>
      <c r="J327" s="895"/>
      <c r="K327" s="895"/>
      <c r="L327" s="895"/>
      <c r="M327" s="895"/>
      <c r="N327" s="840"/>
      <c r="O327" s="896"/>
      <c r="P327" s="897"/>
      <c r="Q327" s="920"/>
      <c r="R327" s="847"/>
    </row>
    <row r="328" spans="2:18" ht="15.75" hidden="1" customHeight="1" outlineLevel="2">
      <c r="B328" s="849" t="s">
        <v>314</v>
      </c>
      <c r="C328" s="842"/>
      <c r="D328" s="850" t="s">
        <v>315</v>
      </c>
      <c r="E328" s="884">
        <f>E331</f>
        <v>4.25</v>
      </c>
      <c r="F328" s="850" t="s">
        <v>79</v>
      </c>
      <c r="G328" s="851"/>
      <c r="H328" s="851">
        <f>SUM(H329:H338)</f>
        <v>2.1125000000000003</v>
      </c>
      <c r="I328" s="851"/>
      <c r="J328" s="851">
        <f>SUM(J329:J338)</f>
        <v>25</v>
      </c>
      <c r="K328" s="851"/>
      <c r="L328" s="851">
        <f>SUM(L329:L338)</f>
        <v>371.875</v>
      </c>
      <c r="M328" s="851">
        <f>SUM(M329:M338)</f>
        <v>523.625</v>
      </c>
      <c r="N328" s="840"/>
      <c r="O328" s="947">
        <f>M328/E328</f>
        <v>123.20588235294117</v>
      </c>
      <c r="P328" s="885" t="str">
        <f>B328</f>
        <v>V2-3-B</v>
      </c>
      <c r="Q328" s="853"/>
      <c r="R328" s="847"/>
    </row>
    <row r="329" spans="2:18" ht="15.75" hidden="1" customHeight="1" outlineLevel="2">
      <c r="B329" s="886"/>
      <c r="C329" s="842"/>
      <c r="D329" s="901" t="s">
        <v>316</v>
      </c>
      <c r="E329" s="887"/>
      <c r="F329" s="865"/>
      <c r="G329" s="888"/>
      <c r="H329" s="888"/>
      <c r="I329" s="903"/>
      <c r="J329" s="903"/>
      <c r="K329" s="903"/>
      <c r="L329" s="888"/>
      <c r="M329" s="888"/>
      <c r="N329" s="840"/>
      <c r="O329" s="946" t="s">
        <v>293</v>
      </c>
      <c r="P329" s="889"/>
      <c r="Q329" s="889"/>
      <c r="R329" s="847"/>
    </row>
    <row r="330" spans="2:18" ht="15.75" hidden="1" customHeight="1" outlineLevel="2">
      <c r="B330" s="886"/>
      <c r="C330" s="842"/>
      <c r="D330" s="939"/>
      <c r="E330" s="887"/>
      <c r="F330" s="865"/>
      <c r="G330" s="888"/>
      <c r="H330" s="888">
        <f t="shared" ref="H330:H338" si="106">E330*G330</f>
        <v>0</v>
      </c>
      <c r="I330" s="888"/>
      <c r="J330" s="888">
        <f t="shared" ref="J330:J338" si="107">E330*I330</f>
        <v>0</v>
      </c>
      <c r="K330" s="888"/>
      <c r="L330" s="888">
        <f t="shared" ref="L330:L338" si="108">E330*K330</f>
        <v>0</v>
      </c>
      <c r="M330" s="888">
        <f>J330+H330*Onderbouwing_M29!$Q$2+L330</f>
        <v>0</v>
      </c>
      <c r="N330" s="840"/>
      <c r="O330" s="889"/>
      <c r="P330" s="889"/>
      <c r="Q330" s="889"/>
      <c r="R330" s="847"/>
    </row>
    <row r="331" spans="2:18" ht="15.75" hidden="1" customHeight="1" outlineLevel="2">
      <c r="B331" s="927"/>
      <c r="C331" s="842"/>
      <c r="D331" s="913" t="s">
        <v>308</v>
      </c>
      <c r="E331" s="914">
        <f>5*0.85</f>
        <v>4.25</v>
      </c>
      <c r="F331" s="915" t="s">
        <v>79</v>
      </c>
      <c r="G331" s="859">
        <v>0.25</v>
      </c>
      <c r="H331" s="859">
        <f t="shared" ref="H331:H337" si="109">E331*G331</f>
        <v>1.0625</v>
      </c>
      <c r="I331" s="859">
        <v>0</v>
      </c>
      <c r="J331" s="859">
        <f t="shared" ref="J331:J337" si="110">E331*I331</f>
        <v>0</v>
      </c>
      <c r="K331" s="859">
        <v>2.5</v>
      </c>
      <c r="L331" s="859">
        <f>E331*K331</f>
        <v>10.625</v>
      </c>
      <c r="M331" s="859">
        <f>J331+H331*Onderbouwing_M29!$Q$2+L331</f>
        <v>74.375</v>
      </c>
      <c r="N331" s="840"/>
      <c r="O331" s="865"/>
      <c r="P331" s="889"/>
      <c r="Q331" s="865"/>
      <c r="R331" s="866"/>
    </row>
    <row r="332" spans="2:18" ht="15.75" hidden="1" customHeight="1" outlineLevel="2">
      <c r="B332" s="927"/>
      <c r="C332" s="842"/>
      <c r="D332" s="913" t="s">
        <v>266</v>
      </c>
      <c r="E332" s="914">
        <v>5</v>
      </c>
      <c r="F332" s="915" t="s">
        <v>79</v>
      </c>
      <c r="G332" s="859">
        <v>0.12</v>
      </c>
      <c r="H332" s="859">
        <f t="shared" si="109"/>
        <v>0.6</v>
      </c>
      <c r="I332" s="859">
        <v>5</v>
      </c>
      <c r="J332" s="859">
        <f t="shared" si="110"/>
        <v>25</v>
      </c>
      <c r="K332" s="859"/>
      <c r="L332" s="859">
        <f>+K332*E332</f>
        <v>0</v>
      </c>
      <c r="M332" s="859">
        <f>J332+H332*Onderbouwing_M29!$Q$2+L332</f>
        <v>61</v>
      </c>
      <c r="N332" s="840"/>
      <c r="O332" s="865"/>
      <c r="P332" s="889"/>
      <c r="Q332" s="865"/>
      <c r="R332" s="866">
        <f>M332-O332</f>
        <v>61</v>
      </c>
    </row>
    <row r="333" spans="2:18" ht="15.75" hidden="1" customHeight="1" outlineLevel="2">
      <c r="B333" s="927"/>
      <c r="C333" s="842"/>
      <c r="D333" s="913" t="s">
        <v>309</v>
      </c>
      <c r="E333" s="914">
        <f>2+2+2.5+2.5</f>
        <v>9</v>
      </c>
      <c r="F333" s="915" t="s">
        <v>76</v>
      </c>
      <c r="G333" s="859">
        <v>0.05</v>
      </c>
      <c r="H333" s="859">
        <f t="shared" si="109"/>
        <v>0.45</v>
      </c>
      <c r="I333" s="859">
        <v>0</v>
      </c>
      <c r="J333" s="859">
        <f t="shared" si="110"/>
        <v>0</v>
      </c>
      <c r="K333" s="859">
        <v>0</v>
      </c>
      <c r="L333" s="859">
        <f>+K333*E333</f>
        <v>0</v>
      </c>
      <c r="M333" s="859">
        <f>J333+H333*Onderbouwing_M29!$Q$2+L333</f>
        <v>27</v>
      </c>
      <c r="N333" s="840"/>
      <c r="O333" s="865"/>
      <c r="P333" s="889"/>
      <c r="Q333" s="865"/>
      <c r="R333" s="866"/>
    </row>
    <row r="334" spans="2:18" ht="15.75" hidden="1" customHeight="1" outlineLevel="2">
      <c r="B334" s="927"/>
      <c r="C334" s="842"/>
      <c r="D334" s="913" t="s">
        <v>310</v>
      </c>
      <c r="E334" s="914">
        <f>E331</f>
        <v>4.25</v>
      </c>
      <c r="F334" s="915" t="s">
        <v>79</v>
      </c>
      <c r="G334" s="859"/>
      <c r="H334" s="859">
        <f t="shared" si="109"/>
        <v>0</v>
      </c>
      <c r="I334" s="859"/>
      <c r="J334" s="859">
        <f t="shared" si="110"/>
        <v>0</v>
      </c>
      <c r="K334" s="859">
        <v>85</v>
      </c>
      <c r="L334" s="859">
        <f>+K334*E334</f>
        <v>361.25</v>
      </c>
      <c r="M334" s="859">
        <f>J334+H334*Onderbouwing_M29!$Q$2+L334</f>
        <v>361.25</v>
      </c>
      <c r="N334" s="840"/>
      <c r="O334" s="865"/>
      <c r="P334" s="889"/>
      <c r="Q334" s="865"/>
      <c r="R334" s="866">
        <f>M334-O334</f>
        <v>361.25</v>
      </c>
    </row>
    <row r="335" spans="2:18" ht="15.75" hidden="1" customHeight="1" outlineLevel="2">
      <c r="B335" s="927"/>
      <c r="C335" s="842"/>
      <c r="D335" s="913" t="s">
        <v>311</v>
      </c>
      <c r="E335" s="914"/>
      <c r="F335" s="915" t="s">
        <v>300</v>
      </c>
      <c r="G335" s="859"/>
      <c r="H335" s="859">
        <f t="shared" si="109"/>
        <v>0</v>
      </c>
      <c r="I335" s="859">
        <v>0</v>
      </c>
      <c r="J335" s="859">
        <f t="shared" si="110"/>
        <v>0</v>
      </c>
      <c r="K335" s="859"/>
      <c r="L335" s="859">
        <f>E335*K335</f>
        <v>0</v>
      </c>
      <c r="M335" s="859">
        <f>J335+H335*Onderbouwing_M29!$Q$2+L335</f>
        <v>0</v>
      </c>
      <c r="N335" s="840"/>
      <c r="O335" s="865"/>
      <c r="P335" s="889"/>
      <c r="Q335" s="865"/>
      <c r="R335" s="866"/>
    </row>
    <row r="336" spans="2:18" ht="15.75" hidden="1" customHeight="1" outlineLevel="2">
      <c r="B336" s="927"/>
      <c r="C336" s="842"/>
      <c r="D336" s="913" t="s">
        <v>312</v>
      </c>
      <c r="E336" s="914"/>
      <c r="F336" s="915" t="s">
        <v>317</v>
      </c>
      <c r="G336" s="859"/>
      <c r="H336" s="859">
        <f t="shared" si="109"/>
        <v>0</v>
      </c>
      <c r="I336" s="859">
        <v>0</v>
      </c>
      <c r="J336" s="859">
        <f t="shared" si="110"/>
        <v>0</v>
      </c>
      <c r="K336" s="859"/>
      <c r="L336" s="859">
        <f>E336*K336</f>
        <v>0</v>
      </c>
      <c r="M336" s="859">
        <f>J336+H336*Onderbouwing_M29!$Q$2+L336</f>
        <v>0</v>
      </c>
      <c r="N336" s="840"/>
      <c r="O336" s="865"/>
      <c r="P336" s="889"/>
      <c r="Q336" s="865"/>
      <c r="R336" s="866"/>
    </row>
    <row r="337" spans="2:18" ht="15.75" hidden="1" customHeight="1" outlineLevel="2">
      <c r="B337" s="927"/>
      <c r="C337" s="842"/>
      <c r="D337" s="913" t="s">
        <v>313</v>
      </c>
      <c r="E337" s="914"/>
      <c r="F337" s="915" t="s">
        <v>317</v>
      </c>
      <c r="G337" s="859"/>
      <c r="H337" s="859">
        <f t="shared" si="109"/>
        <v>0</v>
      </c>
      <c r="I337" s="859">
        <v>0</v>
      </c>
      <c r="J337" s="859">
        <f t="shared" si="110"/>
        <v>0</v>
      </c>
      <c r="K337" s="859">
        <v>0</v>
      </c>
      <c r="L337" s="859">
        <f>+K337*E337</f>
        <v>0</v>
      </c>
      <c r="M337" s="859">
        <f>J337+H337*Onderbouwing_M29!$Q$2+L337</f>
        <v>0</v>
      </c>
      <c r="N337" s="840"/>
      <c r="O337" s="865"/>
      <c r="P337" s="889"/>
      <c r="Q337" s="865"/>
      <c r="R337" s="866">
        <f>M337-O337</f>
        <v>0</v>
      </c>
    </row>
    <row r="338" spans="2:18" ht="15.75" hidden="1" customHeight="1" outlineLevel="2">
      <c r="B338" s="886"/>
      <c r="C338" s="842"/>
      <c r="D338" s="939"/>
      <c r="E338" s="887"/>
      <c r="F338" s="865"/>
      <c r="G338" s="888">
        <v>0</v>
      </c>
      <c r="H338" s="888">
        <f t="shared" si="106"/>
        <v>0</v>
      </c>
      <c r="I338" s="888">
        <v>0</v>
      </c>
      <c r="J338" s="888">
        <f t="shared" si="107"/>
        <v>0</v>
      </c>
      <c r="K338" s="888"/>
      <c r="L338" s="888">
        <f t="shared" si="108"/>
        <v>0</v>
      </c>
      <c r="M338" s="888">
        <f>J338+H338*Onderbouwing_M29!$Q$2+L338</f>
        <v>0</v>
      </c>
      <c r="N338" s="840"/>
      <c r="O338" s="889"/>
      <c r="P338" s="889"/>
      <c r="Q338" s="889"/>
      <c r="R338" s="847"/>
    </row>
    <row r="339" spans="2:18" ht="10.25" hidden="1" customHeight="1" outlineLevel="2">
      <c r="B339" s="892"/>
      <c r="C339" s="842"/>
      <c r="D339" s="893"/>
      <c r="E339" s="894"/>
      <c r="F339" s="893"/>
      <c r="G339" s="895"/>
      <c r="H339" s="895"/>
      <c r="I339" s="895"/>
      <c r="J339" s="895"/>
      <c r="K339" s="895"/>
      <c r="L339" s="895"/>
      <c r="M339" s="895"/>
      <c r="N339" s="840"/>
      <c r="O339" s="896"/>
      <c r="P339" s="897"/>
      <c r="Q339" s="920"/>
      <c r="R339" s="847"/>
    </row>
    <row r="340" spans="2:18" ht="15.75" hidden="1" customHeight="1" outlineLevel="2">
      <c r="B340" s="849" t="s">
        <v>318</v>
      </c>
      <c r="C340" s="842"/>
      <c r="D340" s="850" t="s">
        <v>281</v>
      </c>
      <c r="E340" s="884">
        <v>1</v>
      </c>
      <c r="F340" s="850" t="s">
        <v>77</v>
      </c>
      <c r="G340" s="851"/>
      <c r="H340" s="851">
        <f>SUM(H341:H346)</f>
        <v>0</v>
      </c>
      <c r="I340" s="851"/>
      <c r="J340" s="851">
        <f>SUM(J341:J346)</f>
        <v>0</v>
      </c>
      <c r="K340" s="851"/>
      <c r="L340" s="851">
        <f>SUM(L341:L346)</f>
        <v>0</v>
      </c>
      <c r="M340" s="851">
        <f>SUM(M341:M346)</f>
        <v>0</v>
      </c>
      <c r="N340" s="840"/>
      <c r="O340" s="852">
        <f>SUM(M341:M346)</f>
        <v>0</v>
      </c>
      <c r="P340" s="885" t="str">
        <f>B340</f>
        <v>V2-3-X</v>
      </c>
      <c r="Q340" s="853"/>
      <c r="R340" s="847"/>
    </row>
    <row r="341" spans="2:18" ht="15.75" hidden="1" customHeight="1" outlineLevel="2">
      <c r="B341" s="886"/>
      <c r="C341" s="842"/>
      <c r="D341" s="901" t="s">
        <v>302</v>
      </c>
      <c r="E341" s="887"/>
      <c r="F341" s="865"/>
      <c r="G341" s="888"/>
      <c r="H341" s="888"/>
      <c r="I341" s="903"/>
      <c r="J341" s="903"/>
      <c r="K341" s="903"/>
      <c r="L341" s="888"/>
      <c r="M341" s="888"/>
      <c r="N341" s="840"/>
      <c r="O341" s="889"/>
      <c r="P341" s="889"/>
      <c r="Q341" s="889"/>
      <c r="R341" s="847"/>
    </row>
    <row r="342" spans="2:18" ht="15.75" hidden="1" customHeight="1" outlineLevel="2">
      <c r="B342" s="927"/>
      <c r="C342" s="842"/>
      <c r="D342" s="913" t="s">
        <v>303</v>
      </c>
      <c r="E342" s="941"/>
      <c r="F342" s="915" t="s">
        <v>76</v>
      </c>
      <c r="G342" s="859">
        <v>0.3</v>
      </c>
      <c r="H342" s="859">
        <f>E342*G342</f>
        <v>0</v>
      </c>
      <c r="I342" s="859">
        <v>0</v>
      </c>
      <c r="J342" s="859">
        <f>E342*I342</f>
        <v>0</v>
      </c>
      <c r="K342" s="859">
        <v>0</v>
      </c>
      <c r="L342" s="859">
        <f>+K342*E342</f>
        <v>0</v>
      </c>
      <c r="M342" s="859">
        <f>J342+H342*Onderbouwing_M29!$Q$2+L342</f>
        <v>0</v>
      </c>
      <c r="N342" s="840"/>
      <c r="O342" s="865"/>
      <c r="P342" s="889"/>
      <c r="Q342" s="865"/>
      <c r="R342" s="866"/>
    </row>
    <row r="343" spans="2:18" ht="15.75" hidden="1" customHeight="1" outlineLevel="2">
      <c r="B343" s="886"/>
      <c r="C343" s="842"/>
      <c r="D343" s="860" t="s">
        <v>304</v>
      </c>
      <c r="E343" s="941"/>
      <c r="F343" s="860" t="s">
        <v>76</v>
      </c>
      <c r="G343" s="858">
        <v>0.05</v>
      </c>
      <c r="H343" s="858">
        <f>E343*G343</f>
        <v>0</v>
      </c>
      <c r="I343" s="858">
        <v>0.4</v>
      </c>
      <c r="J343" s="858">
        <f>E343*I343</f>
        <v>0</v>
      </c>
      <c r="K343" s="858"/>
      <c r="L343" s="858">
        <f>E343*K343</f>
        <v>0</v>
      </c>
      <c r="M343" s="858">
        <f>J343+H343*Onderbouwing_M29!$Q$2+L343</f>
        <v>0</v>
      </c>
      <c r="N343" s="840"/>
      <c r="O343" s="889"/>
      <c r="P343" s="889"/>
      <c r="Q343" s="889"/>
      <c r="R343" s="847"/>
    </row>
    <row r="344" spans="2:18" ht="15.75" hidden="1" customHeight="1" outlineLevel="2">
      <c r="B344" s="886"/>
      <c r="C344" s="842"/>
      <c r="D344" s="890" t="s">
        <v>319</v>
      </c>
      <c r="E344" s="941"/>
      <c r="F344" s="860" t="s">
        <v>76</v>
      </c>
      <c r="G344" s="858">
        <v>0</v>
      </c>
      <c r="H344" s="858">
        <f>E344*G344</f>
        <v>0</v>
      </c>
      <c r="I344" s="858">
        <v>0</v>
      </c>
      <c r="J344" s="858">
        <f>E344*I344</f>
        <v>0</v>
      </c>
      <c r="K344" s="858">
        <v>35</v>
      </c>
      <c r="L344" s="858">
        <f>E344*K344</f>
        <v>0</v>
      </c>
      <c r="M344" s="858">
        <f>J344+H344*Onderbouwing_M29!$Q$2+L344</f>
        <v>0</v>
      </c>
      <c r="N344" s="840"/>
      <c r="O344" s="889"/>
      <c r="P344" s="889"/>
      <c r="Q344" s="889"/>
      <c r="R344" s="847"/>
    </row>
    <row r="345" spans="2:18" ht="15.75" hidden="1" customHeight="1" outlineLevel="2">
      <c r="B345" s="886"/>
      <c r="C345" s="842"/>
      <c r="D345" s="860"/>
      <c r="E345" s="941"/>
      <c r="F345" s="860" t="s">
        <v>76</v>
      </c>
      <c r="G345" s="858"/>
      <c r="H345" s="858">
        <f t="shared" ref="H345" si="111">E345*G345</f>
        <v>0</v>
      </c>
      <c r="I345" s="858"/>
      <c r="J345" s="858">
        <f t="shared" ref="J345" si="112">E345*I345</f>
        <v>0</v>
      </c>
      <c r="K345" s="858"/>
      <c r="L345" s="858">
        <f t="shared" ref="L345" si="113">E345*K345</f>
        <v>0</v>
      </c>
      <c r="M345" s="858">
        <f>J345+H345*Onderbouwing_M29!$Q$2+L345</f>
        <v>0</v>
      </c>
      <c r="N345" s="840"/>
      <c r="O345" s="889"/>
      <c r="P345" s="889"/>
      <c r="Q345" s="889"/>
      <c r="R345" s="847"/>
    </row>
    <row r="346" spans="2:18" ht="15.75" hidden="1" customHeight="1" outlineLevel="2">
      <c r="B346" s="886"/>
      <c r="C346" s="842"/>
      <c r="D346" s="939"/>
      <c r="E346" s="887"/>
      <c r="F346" s="865"/>
      <c r="G346" s="888"/>
      <c r="H346" s="888">
        <f t="shared" ref="H346" si="114">E346*G346</f>
        <v>0</v>
      </c>
      <c r="I346" s="888"/>
      <c r="J346" s="888">
        <f t="shared" ref="J346" si="115">E346*I346</f>
        <v>0</v>
      </c>
      <c r="K346" s="888"/>
      <c r="L346" s="888">
        <f t="shared" ref="L346" si="116">E346*K346</f>
        <v>0</v>
      </c>
      <c r="M346" s="888">
        <f>J346+H346*Onderbouwing_M29!$Q$2+L346</f>
        <v>0</v>
      </c>
      <c r="N346" s="840"/>
      <c r="O346" s="889"/>
      <c r="P346" s="889"/>
      <c r="Q346" s="889"/>
      <c r="R346" s="847"/>
    </row>
    <row r="347" spans="2:18" ht="10.25" hidden="1" customHeight="1" outlineLevel="2">
      <c r="B347" s="892"/>
      <c r="C347" s="842"/>
      <c r="D347" s="893"/>
      <c r="E347" s="894"/>
      <c r="F347" s="893"/>
      <c r="G347" s="895"/>
      <c r="H347" s="895"/>
      <c r="I347" s="895"/>
      <c r="J347" s="895"/>
      <c r="K347" s="895"/>
      <c r="L347" s="895"/>
      <c r="M347" s="895"/>
      <c r="N347" s="840"/>
      <c r="O347" s="896"/>
      <c r="P347" s="897"/>
      <c r="Q347" s="920"/>
      <c r="R347" s="847"/>
    </row>
    <row r="348" spans="2:18" ht="15.75" hidden="1" customHeight="1" outlineLevel="2">
      <c r="B348" s="849" t="s">
        <v>320</v>
      </c>
      <c r="C348" s="842"/>
      <c r="D348" s="850" t="s">
        <v>1741</v>
      </c>
      <c r="E348" s="884">
        <f>2*2.5</f>
        <v>5</v>
      </c>
      <c r="F348" s="850" t="s">
        <v>79</v>
      </c>
      <c r="G348" s="851"/>
      <c r="H348" s="851">
        <f>SUM(H349:H359)</f>
        <v>7.9499999999999993</v>
      </c>
      <c r="I348" s="851"/>
      <c r="J348" s="851">
        <f>SUM(J349:J359)</f>
        <v>1995</v>
      </c>
      <c r="K348" s="851"/>
      <c r="L348" s="851">
        <f>SUM(L349:L359)</f>
        <v>613.5</v>
      </c>
      <c r="M348" s="851">
        <f>SUM(M349:M359)</f>
        <v>3085.5</v>
      </c>
      <c r="N348" s="840"/>
      <c r="O348" s="947">
        <f>M348/E348</f>
        <v>617.1</v>
      </c>
      <c r="P348" s="885" t="str">
        <f>B348</f>
        <v>V2-4-A</v>
      </c>
      <c r="Q348" s="853"/>
      <c r="R348" s="847"/>
    </row>
    <row r="349" spans="2:18" ht="15.75" hidden="1" customHeight="1" outlineLevel="2">
      <c r="B349" s="886"/>
      <c r="C349" s="842"/>
      <c r="D349" s="901" t="s">
        <v>316</v>
      </c>
      <c r="E349" s="887"/>
      <c r="F349" s="902"/>
      <c r="G349" s="903"/>
      <c r="H349" s="903"/>
      <c r="I349" s="903"/>
      <c r="J349" s="903"/>
      <c r="K349" s="903"/>
      <c r="L349" s="888"/>
      <c r="M349" s="888"/>
      <c r="N349" s="840"/>
      <c r="O349" s="946" t="s">
        <v>293</v>
      </c>
      <c r="P349" s="889"/>
      <c r="Q349" s="889"/>
      <c r="R349" s="847"/>
    </row>
    <row r="350" spans="2:18" ht="15.75" hidden="1" customHeight="1" outlineLevel="2">
      <c r="B350" s="927"/>
      <c r="C350" s="842"/>
      <c r="D350" s="913" t="s">
        <v>522</v>
      </c>
      <c r="E350" s="914">
        <f>E348</f>
        <v>5</v>
      </c>
      <c r="F350" s="915" t="s">
        <v>79</v>
      </c>
      <c r="G350" s="859">
        <v>0.55000000000000004</v>
      </c>
      <c r="H350" s="859">
        <f>E350*G350</f>
        <v>2.75</v>
      </c>
      <c r="I350" s="859"/>
      <c r="J350" s="859">
        <f>E350*I350</f>
        <v>0</v>
      </c>
      <c r="K350" s="859">
        <v>3</v>
      </c>
      <c r="L350" s="859">
        <f>+K350*E350</f>
        <v>15</v>
      </c>
      <c r="M350" s="859">
        <f>J350+H350*Onderbouwing_M29!$Q$2+L350</f>
        <v>180</v>
      </c>
      <c r="N350" s="840"/>
      <c r="O350" s="865"/>
      <c r="P350" s="889" t="s">
        <v>81</v>
      </c>
      <c r="Q350" s="865" t="s">
        <v>202</v>
      </c>
      <c r="R350" s="866">
        <f>M350-O350</f>
        <v>180</v>
      </c>
    </row>
    <row r="351" spans="2:18" ht="15.75" hidden="1" customHeight="1" outlineLevel="2">
      <c r="B351" s="927"/>
      <c r="C351" s="842"/>
      <c r="D351" s="913" t="s">
        <v>266</v>
      </c>
      <c r="E351" s="914">
        <f>E348</f>
        <v>5</v>
      </c>
      <c r="F351" s="915" t="s">
        <v>79</v>
      </c>
      <c r="G351" s="859">
        <v>0.12</v>
      </c>
      <c r="H351" s="859">
        <f>E351*G351</f>
        <v>0.6</v>
      </c>
      <c r="I351" s="859">
        <v>5</v>
      </c>
      <c r="J351" s="859">
        <f>E351*I351</f>
        <v>25</v>
      </c>
      <c r="K351" s="859"/>
      <c r="L351" s="859">
        <f>+K351*E351</f>
        <v>0</v>
      </c>
      <c r="M351" s="859">
        <f>J351+H351*Onderbouwing_M29!$Q$2+L351</f>
        <v>61</v>
      </c>
      <c r="N351" s="840"/>
      <c r="O351" s="865"/>
      <c r="P351" s="889"/>
      <c r="Q351" s="865"/>
      <c r="R351" s="866">
        <f t="shared" ref="R351:R354" si="117">M351-O351</f>
        <v>61</v>
      </c>
    </row>
    <row r="352" spans="2:18" ht="15.75" hidden="1" customHeight="1" outlineLevel="2">
      <c r="B352" s="927"/>
      <c r="C352" s="842"/>
      <c r="D352" s="913" t="s">
        <v>1444</v>
      </c>
      <c r="E352" s="914">
        <f>E348</f>
        <v>5</v>
      </c>
      <c r="F352" s="915" t="s">
        <v>79</v>
      </c>
      <c r="G352" s="859">
        <v>0.65</v>
      </c>
      <c r="H352" s="859">
        <f t="shared" ref="H352:H356" si="118">E352*G352</f>
        <v>3.25</v>
      </c>
      <c r="I352" s="859">
        <v>385</v>
      </c>
      <c r="J352" s="859">
        <f t="shared" ref="J352:J356" si="119">E352*I352</f>
        <v>1925</v>
      </c>
      <c r="K352" s="859">
        <v>0</v>
      </c>
      <c r="L352" s="859">
        <f t="shared" ref="L352:L356" si="120">+K352*E352</f>
        <v>0</v>
      </c>
      <c r="M352" s="859">
        <f>J352+H352*Onderbouwing_M29!$Q$2+L352</f>
        <v>2120</v>
      </c>
      <c r="N352" s="840"/>
      <c r="O352" s="865"/>
      <c r="P352" s="889"/>
      <c r="Q352" s="865"/>
      <c r="R352" s="866">
        <f t="shared" si="117"/>
        <v>2120</v>
      </c>
    </row>
    <row r="353" spans="2:18" ht="15.75" hidden="1" customHeight="1" outlineLevel="2">
      <c r="B353" s="927"/>
      <c r="C353" s="842"/>
      <c r="D353" s="913" t="s">
        <v>322</v>
      </c>
      <c r="E353" s="914">
        <f>E352*85%</f>
        <v>4.25</v>
      </c>
      <c r="F353" s="915" t="s">
        <v>79</v>
      </c>
      <c r="G353" s="859"/>
      <c r="H353" s="859">
        <f t="shared" si="118"/>
        <v>0</v>
      </c>
      <c r="I353" s="859"/>
      <c r="J353" s="859">
        <f t="shared" si="119"/>
        <v>0</v>
      </c>
      <c r="K353" s="859">
        <v>126</v>
      </c>
      <c r="L353" s="859">
        <f t="shared" si="120"/>
        <v>535.5</v>
      </c>
      <c r="M353" s="859">
        <f>J353+H353*Onderbouwing_M29!$Q$2+L353</f>
        <v>535.5</v>
      </c>
      <c r="N353" s="840"/>
      <c r="O353" s="865"/>
      <c r="P353" s="889"/>
      <c r="Q353" s="865"/>
      <c r="R353" s="866">
        <f t="shared" si="117"/>
        <v>535.5</v>
      </c>
    </row>
    <row r="354" spans="2:18" ht="15.75" hidden="1" customHeight="1" outlineLevel="2">
      <c r="B354" s="927"/>
      <c r="C354" s="842"/>
      <c r="D354" s="913" t="s">
        <v>529</v>
      </c>
      <c r="E354" s="914">
        <f>2+2+2.5+2.5</f>
        <v>9</v>
      </c>
      <c r="F354" s="915" t="s">
        <v>76</v>
      </c>
      <c r="G354" s="859">
        <v>0.15</v>
      </c>
      <c r="H354" s="859">
        <f t="shared" si="118"/>
        <v>1.3499999999999999</v>
      </c>
      <c r="I354" s="859">
        <v>5</v>
      </c>
      <c r="J354" s="859">
        <f t="shared" si="119"/>
        <v>45</v>
      </c>
      <c r="K354" s="859"/>
      <c r="L354" s="859">
        <f t="shared" si="120"/>
        <v>0</v>
      </c>
      <c r="M354" s="859">
        <f>J354+H354*Onderbouwing_M29!$Q$2+L354</f>
        <v>125.99999999999999</v>
      </c>
      <c r="N354" s="840"/>
      <c r="O354" s="865"/>
      <c r="P354" s="889"/>
      <c r="Q354" s="865"/>
      <c r="R354" s="866">
        <f t="shared" si="117"/>
        <v>125.99999999999999</v>
      </c>
    </row>
    <row r="355" spans="2:18" ht="15.75" hidden="1" customHeight="1" outlineLevel="2">
      <c r="B355" s="927"/>
      <c r="C355" s="842"/>
      <c r="D355" s="913" t="s">
        <v>286</v>
      </c>
      <c r="E355" s="914">
        <f>E354</f>
        <v>9</v>
      </c>
      <c r="F355" s="915" t="s">
        <v>76</v>
      </c>
      <c r="G355" s="859"/>
      <c r="H355" s="859">
        <f>E355*G355</f>
        <v>0</v>
      </c>
      <c r="I355" s="859"/>
      <c r="J355" s="859">
        <f>E355*I355</f>
        <v>0</v>
      </c>
      <c r="K355" s="859">
        <v>7</v>
      </c>
      <c r="L355" s="859">
        <f>+K355*E355</f>
        <v>63</v>
      </c>
      <c r="M355" s="859">
        <f>J355+H355*Onderbouwing_M29!$Q$2+L355</f>
        <v>63</v>
      </c>
      <c r="N355" s="840"/>
      <c r="O355" s="865"/>
      <c r="P355" s="889"/>
      <c r="Q355" s="865"/>
      <c r="R355" s="866">
        <f>M355-O355</f>
        <v>63</v>
      </c>
    </row>
    <row r="356" spans="2:18" ht="15.75" hidden="1" customHeight="1" outlineLevel="2">
      <c r="B356" s="927"/>
      <c r="C356" s="842"/>
      <c r="D356" s="913" t="s">
        <v>285</v>
      </c>
      <c r="E356" s="914"/>
      <c r="F356" s="915" t="s">
        <v>297</v>
      </c>
      <c r="G356" s="859"/>
      <c r="H356" s="859">
        <f t="shared" si="118"/>
        <v>0</v>
      </c>
      <c r="I356" s="859"/>
      <c r="J356" s="859">
        <f t="shared" si="119"/>
        <v>0</v>
      </c>
      <c r="K356" s="859"/>
      <c r="L356" s="859">
        <f t="shared" si="120"/>
        <v>0</v>
      </c>
      <c r="M356" s="859">
        <f>J356+H356*Onderbouwing_M29!$Q$2+L356</f>
        <v>0</v>
      </c>
      <c r="N356" s="840"/>
      <c r="O356" s="865"/>
      <c r="P356" s="889"/>
      <c r="Q356" s="865"/>
      <c r="R356" s="866">
        <f>M356-O356</f>
        <v>0</v>
      </c>
    </row>
    <row r="357" spans="2:18" ht="15.75" hidden="1" customHeight="1" outlineLevel="2">
      <c r="B357" s="927"/>
      <c r="C357" s="842"/>
      <c r="D357" s="913" t="s">
        <v>287</v>
      </c>
      <c r="E357" s="914"/>
      <c r="F357" s="915" t="s">
        <v>273</v>
      </c>
      <c r="G357" s="859"/>
      <c r="H357" s="859"/>
      <c r="I357" s="859"/>
      <c r="J357" s="859"/>
      <c r="K357" s="859"/>
      <c r="L357" s="859"/>
      <c r="M357" s="859">
        <f>J357+H357*Onderbouwing_M29!$Q$2+L357</f>
        <v>0</v>
      </c>
      <c r="N357" s="840"/>
      <c r="O357" s="865"/>
      <c r="P357" s="889"/>
      <c r="Q357" s="865"/>
      <c r="R357" s="866">
        <f>M357-O357</f>
        <v>0</v>
      </c>
    </row>
    <row r="358" spans="2:18" ht="15.75" hidden="1" customHeight="1" outlineLevel="2">
      <c r="B358" s="927"/>
      <c r="C358" s="842"/>
      <c r="D358" s="913" t="s">
        <v>288</v>
      </c>
      <c r="E358" s="914"/>
      <c r="F358" s="915" t="s">
        <v>273</v>
      </c>
      <c r="G358" s="859"/>
      <c r="H358" s="859"/>
      <c r="I358" s="859"/>
      <c r="J358" s="859"/>
      <c r="K358" s="859"/>
      <c r="L358" s="859"/>
      <c r="M358" s="859">
        <f>J358+H358*Onderbouwing_M29!$Q$2+L358</f>
        <v>0</v>
      </c>
      <c r="N358" s="840"/>
      <c r="O358" s="865"/>
      <c r="P358" s="889"/>
      <c r="Q358" s="865"/>
      <c r="R358" s="866">
        <f>M358-O358</f>
        <v>0</v>
      </c>
    </row>
    <row r="359" spans="2:18" ht="15.75" hidden="1" customHeight="1" outlineLevel="2">
      <c r="B359" s="927"/>
      <c r="C359" s="842"/>
      <c r="D359" s="913"/>
      <c r="E359" s="914"/>
      <c r="F359" s="915"/>
      <c r="G359" s="859"/>
      <c r="H359" s="859">
        <f t="shared" ref="H359" si="121">E359*G359</f>
        <v>0</v>
      </c>
      <c r="I359" s="859"/>
      <c r="J359" s="859">
        <f t="shared" ref="J359" si="122">E359*I359</f>
        <v>0</v>
      </c>
      <c r="K359" s="859"/>
      <c r="L359" s="859">
        <f t="shared" ref="L359" si="123">E359*K359</f>
        <v>0</v>
      </c>
      <c r="M359" s="859">
        <f>J359+H359*Onderbouwing_M29!$Q$2+L359</f>
        <v>0</v>
      </c>
      <c r="N359" s="840"/>
      <c r="O359" s="865"/>
      <c r="P359" s="889"/>
      <c r="Q359" s="865"/>
      <c r="R359" s="866"/>
    </row>
    <row r="360" spans="2:18" ht="10.25" hidden="1" customHeight="1" outlineLevel="2">
      <c r="B360" s="892"/>
      <c r="C360" s="842"/>
      <c r="D360" s="893"/>
      <c r="E360" s="894"/>
      <c r="F360" s="893"/>
      <c r="G360" s="895"/>
      <c r="H360" s="895"/>
      <c r="I360" s="895"/>
      <c r="J360" s="895"/>
      <c r="K360" s="895"/>
      <c r="L360" s="895"/>
      <c r="M360" s="895"/>
      <c r="N360" s="840"/>
      <c r="O360" s="896"/>
      <c r="P360" s="897"/>
      <c r="Q360" s="920"/>
      <c r="R360" s="847"/>
    </row>
    <row r="361" spans="2:18" ht="15.75" hidden="1" customHeight="1" outlineLevel="2">
      <c r="B361" s="849" t="s">
        <v>323</v>
      </c>
      <c r="C361" s="842"/>
      <c r="D361" s="850" t="s">
        <v>1742</v>
      </c>
      <c r="E361" s="884">
        <f>2*2.5</f>
        <v>5</v>
      </c>
      <c r="F361" s="850" t="s">
        <v>79</v>
      </c>
      <c r="G361" s="851"/>
      <c r="H361" s="851">
        <f>SUM(H362:H373)</f>
        <v>7.85</v>
      </c>
      <c r="I361" s="851"/>
      <c r="J361" s="851">
        <f>SUM(J362:J373)</f>
        <v>223</v>
      </c>
      <c r="K361" s="851"/>
      <c r="L361" s="851">
        <f>SUM(L362:L373)</f>
        <v>3828</v>
      </c>
      <c r="M361" s="851">
        <f>SUM(M362:M373)</f>
        <v>4522</v>
      </c>
      <c r="N361" s="840"/>
      <c r="O361" s="947">
        <f>M361/E361</f>
        <v>904.4</v>
      </c>
      <c r="P361" s="885" t="str">
        <f>B361</f>
        <v>V2-4-B</v>
      </c>
      <c r="Q361" s="853"/>
      <c r="R361" s="847"/>
    </row>
    <row r="362" spans="2:18" ht="15.75" hidden="1" customHeight="1" outlineLevel="2">
      <c r="B362" s="886"/>
      <c r="C362" s="842"/>
      <c r="D362" s="901" t="s">
        <v>316</v>
      </c>
      <c r="E362" s="887"/>
      <c r="F362" s="902"/>
      <c r="G362" s="903"/>
      <c r="H362" s="903"/>
      <c r="I362" s="903"/>
      <c r="J362" s="903"/>
      <c r="K362" s="903"/>
      <c r="L362" s="888"/>
      <c r="M362" s="888"/>
      <c r="N362" s="840"/>
      <c r="O362" s="946" t="s">
        <v>293</v>
      </c>
      <c r="P362" s="889"/>
      <c r="Q362" s="889"/>
      <c r="R362" s="847"/>
    </row>
    <row r="363" spans="2:18" ht="15.75" hidden="1" customHeight="1" outlineLevel="2">
      <c r="B363" s="927"/>
      <c r="C363" s="842"/>
      <c r="D363" s="913" t="s">
        <v>522</v>
      </c>
      <c r="E363" s="914">
        <f>E361</f>
        <v>5</v>
      </c>
      <c r="F363" s="915" t="s">
        <v>79</v>
      </c>
      <c r="G363" s="859">
        <v>0.55000000000000004</v>
      </c>
      <c r="H363" s="859">
        <f>E363*G363</f>
        <v>2.75</v>
      </c>
      <c r="I363" s="859">
        <v>0</v>
      </c>
      <c r="J363" s="859">
        <f>E363*I363</f>
        <v>0</v>
      </c>
      <c r="K363" s="859">
        <v>3</v>
      </c>
      <c r="L363" s="859">
        <f>+K363*E363</f>
        <v>15</v>
      </c>
      <c r="M363" s="859">
        <f>J363+H363*Onderbouwing_M29!$Q$2+L363</f>
        <v>180</v>
      </c>
      <c r="N363" s="840"/>
      <c r="O363" s="865"/>
      <c r="P363" s="889" t="s">
        <v>81</v>
      </c>
      <c r="Q363" s="865" t="s">
        <v>202</v>
      </c>
      <c r="R363" s="866">
        <f>M363-O363</f>
        <v>180</v>
      </c>
    </row>
    <row r="364" spans="2:18" ht="15.75" hidden="1" customHeight="1" outlineLevel="2">
      <c r="B364" s="927"/>
      <c r="C364" s="842"/>
      <c r="D364" s="913" t="s">
        <v>266</v>
      </c>
      <c r="E364" s="914">
        <f>E361</f>
        <v>5</v>
      </c>
      <c r="F364" s="915" t="s">
        <v>79</v>
      </c>
      <c r="G364" s="859">
        <v>0.12</v>
      </c>
      <c r="H364" s="859">
        <f>E364*G364</f>
        <v>0.6</v>
      </c>
      <c r="I364" s="859">
        <v>5</v>
      </c>
      <c r="J364" s="859">
        <f>E364*I364</f>
        <v>25</v>
      </c>
      <c r="K364" s="859"/>
      <c r="L364" s="859">
        <f>+K364*E364</f>
        <v>0</v>
      </c>
      <c r="M364" s="859">
        <f>J364+H364*Onderbouwing_M29!$Q$2+L364</f>
        <v>61</v>
      </c>
      <c r="N364" s="840"/>
      <c r="O364" s="865"/>
      <c r="P364" s="889"/>
      <c r="Q364" s="865"/>
      <c r="R364" s="866">
        <f t="shared" ref="R364:R368" si="124">M364-O364</f>
        <v>61</v>
      </c>
    </row>
    <row r="365" spans="2:18" ht="15.75" hidden="1" customHeight="1" outlineLevel="2">
      <c r="B365" s="927"/>
      <c r="C365" s="842"/>
      <c r="D365" s="913" t="s">
        <v>527</v>
      </c>
      <c r="E365" s="914">
        <f>2+2+2.5+2.5</f>
        <v>9</v>
      </c>
      <c r="F365" s="915" t="s">
        <v>76</v>
      </c>
      <c r="G365" s="859">
        <v>0.35</v>
      </c>
      <c r="H365" s="859">
        <f>E365*G365</f>
        <v>3.15</v>
      </c>
      <c r="I365" s="859">
        <v>17</v>
      </c>
      <c r="J365" s="859">
        <f>E365*I365</f>
        <v>153</v>
      </c>
      <c r="K365" s="859"/>
      <c r="L365" s="859">
        <f>+K365*E365</f>
        <v>0</v>
      </c>
      <c r="M365" s="859">
        <f>J365+H365*Onderbouwing_M29!$Q$2+L365</f>
        <v>342</v>
      </c>
      <c r="N365" s="840"/>
      <c r="O365" s="865"/>
      <c r="P365" s="889"/>
      <c r="Q365" s="865"/>
      <c r="R365" s="866">
        <f t="shared" si="124"/>
        <v>342</v>
      </c>
    </row>
    <row r="366" spans="2:18" ht="15.75" hidden="1" customHeight="1" outlineLevel="2">
      <c r="B366" s="927"/>
      <c r="C366" s="842"/>
      <c r="D366" s="913" t="s">
        <v>1443</v>
      </c>
      <c r="E366" s="914">
        <f>E361</f>
        <v>5</v>
      </c>
      <c r="F366" s="915" t="s">
        <v>79</v>
      </c>
      <c r="G366" s="859"/>
      <c r="H366" s="859">
        <f t="shared" ref="H366:H368" si="125">E366*G366</f>
        <v>0</v>
      </c>
      <c r="I366" s="859">
        <v>0</v>
      </c>
      <c r="J366" s="859">
        <f t="shared" ref="J366:J368" si="126">E366*I366</f>
        <v>0</v>
      </c>
      <c r="K366" s="859">
        <v>750</v>
      </c>
      <c r="L366" s="859">
        <f t="shared" ref="L366:L368" si="127">+K366*E366</f>
        <v>3750</v>
      </c>
      <c r="M366" s="859">
        <f>J366+H366*Onderbouwing_M29!$Q$2+L366</f>
        <v>3750</v>
      </c>
      <c r="N366" s="840"/>
      <c r="O366" s="865"/>
      <c r="P366" s="889"/>
      <c r="Q366" s="865"/>
      <c r="R366" s="866">
        <f t="shared" si="124"/>
        <v>3750</v>
      </c>
    </row>
    <row r="367" spans="2:18" ht="15.75" hidden="1" customHeight="1" outlineLevel="2">
      <c r="B367" s="927"/>
      <c r="C367" s="842"/>
      <c r="D367" s="913" t="s">
        <v>322</v>
      </c>
      <c r="E367" s="914"/>
      <c r="F367" s="915" t="s">
        <v>528</v>
      </c>
      <c r="G367" s="859"/>
      <c r="H367" s="859">
        <f t="shared" si="125"/>
        <v>0</v>
      </c>
      <c r="I367" s="859"/>
      <c r="J367" s="859">
        <f t="shared" si="126"/>
        <v>0</v>
      </c>
      <c r="K367" s="859"/>
      <c r="L367" s="859">
        <f t="shared" si="127"/>
        <v>0</v>
      </c>
      <c r="M367" s="859">
        <f>J367+H367*Onderbouwing_M29!$Q$2+L367</f>
        <v>0</v>
      </c>
      <c r="N367" s="840"/>
      <c r="O367" s="865"/>
      <c r="P367" s="889"/>
      <c r="Q367" s="865"/>
      <c r="R367" s="866">
        <f t="shared" si="124"/>
        <v>0</v>
      </c>
    </row>
    <row r="368" spans="2:18" ht="15.75" hidden="1" customHeight="1" outlineLevel="2">
      <c r="B368" s="927"/>
      <c r="C368" s="842"/>
      <c r="D368" s="913" t="s">
        <v>529</v>
      </c>
      <c r="E368" s="914">
        <f>E365</f>
        <v>9</v>
      </c>
      <c r="F368" s="915" t="s">
        <v>76</v>
      </c>
      <c r="G368" s="859">
        <v>0.15</v>
      </c>
      <c r="H368" s="859">
        <f t="shared" si="125"/>
        <v>1.3499999999999999</v>
      </c>
      <c r="I368" s="859">
        <v>5</v>
      </c>
      <c r="J368" s="859">
        <f t="shared" si="126"/>
        <v>45</v>
      </c>
      <c r="K368" s="859"/>
      <c r="L368" s="859">
        <f t="shared" si="127"/>
        <v>0</v>
      </c>
      <c r="M368" s="859">
        <f>J368+H368*Onderbouwing_M29!$Q$2+L368</f>
        <v>125.99999999999999</v>
      </c>
      <c r="N368" s="840"/>
      <c r="O368" s="865"/>
      <c r="P368" s="889"/>
      <c r="Q368" s="865"/>
      <c r="R368" s="866">
        <f t="shared" si="124"/>
        <v>125.99999999999999</v>
      </c>
    </row>
    <row r="369" spans="2:18" ht="15.75" hidden="1" customHeight="1" outlineLevel="2">
      <c r="B369" s="927"/>
      <c r="C369" s="842"/>
      <c r="D369" s="913" t="s">
        <v>286</v>
      </c>
      <c r="E369" s="914">
        <f>E365</f>
        <v>9</v>
      </c>
      <c r="F369" s="915" t="s">
        <v>76</v>
      </c>
      <c r="G369" s="859"/>
      <c r="H369" s="859">
        <f>E369*G369</f>
        <v>0</v>
      </c>
      <c r="I369" s="859"/>
      <c r="J369" s="859">
        <f>E369*I369</f>
        <v>0</v>
      </c>
      <c r="K369" s="859">
        <v>7</v>
      </c>
      <c r="L369" s="859">
        <f>+K369*E369</f>
        <v>63</v>
      </c>
      <c r="M369" s="859">
        <f>J369+H369*Onderbouwing_M29!$Q$2+L369</f>
        <v>63</v>
      </c>
      <c r="N369" s="840"/>
      <c r="O369" s="865"/>
      <c r="P369" s="889"/>
      <c r="Q369" s="865"/>
      <c r="R369" s="866">
        <f>M369-O369</f>
        <v>63</v>
      </c>
    </row>
    <row r="370" spans="2:18" ht="15.75" hidden="1" customHeight="1" outlineLevel="2">
      <c r="B370" s="927"/>
      <c r="C370" s="842"/>
      <c r="D370" s="913" t="s">
        <v>285</v>
      </c>
      <c r="E370" s="914"/>
      <c r="F370" s="915" t="s">
        <v>297</v>
      </c>
      <c r="G370" s="859"/>
      <c r="H370" s="859">
        <f t="shared" ref="H370" si="128">E370*G370</f>
        <v>0</v>
      </c>
      <c r="I370" s="859">
        <v>0</v>
      </c>
      <c r="J370" s="859">
        <f t="shared" ref="J370" si="129">E370*I370</f>
        <v>0</v>
      </c>
      <c r="K370" s="859"/>
      <c r="L370" s="859">
        <f t="shared" ref="L370" si="130">+K370*E370</f>
        <v>0</v>
      </c>
      <c r="M370" s="859">
        <f>J370+H370*Onderbouwing_M29!$Q$2+L370</f>
        <v>0</v>
      </c>
      <c r="N370" s="840"/>
      <c r="O370" s="865"/>
      <c r="P370" s="889"/>
      <c r="Q370" s="865"/>
      <c r="R370" s="866">
        <f>M370-O370</f>
        <v>0</v>
      </c>
    </row>
    <row r="371" spans="2:18" ht="15.75" hidden="1" customHeight="1" outlineLevel="2">
      <c r="B371" s="927"/>
      <c r="C371" s="842"/>
      <c r="D371" s="913" t="s">
        <v>287</v>
      </c>
      <c r="E371" s="914"/>
      <c r="F371" s="915" t="s">
        <v>273</v>
      </c>
      <c r="G371" s="859"/>
      <c r="H371" s="859"/>
      <c r="I371" s="859"/>
      <c r="J371" s="859"/>
      <c r="K371" s="859"/>
      <c r="L371" s="859"/>
      <c r="M371" s="859">
        <f>J371+H371*Onderbouwing_M29!$Q$2+L371</f>
        <v>0</v>
      </c>
      <c r="N371" s="840"/>
      <c r="O371" s="865"/>
      <c r="P371" s="889"/>
      <c r="Q371" s="865"/>
      <c r="R371" s="866">
        <f>M371-O371</f>
        <v>0</v>
      </c>
    </row>
    <row r="372" spans="2:18" ht="15.75" hidden="1" customHeight="1" outlineLevel="2">
      <c r="B372" s="927"/>
      <c r="C372" s="842"/>
      <c r="D372" s="913" t="s">
        <v>288</v>
      </c>
      <c r="E372" s="914"/>
      <c r="F372" s="915" t="s">
        <v>273</v>
      </c>
      <c r="G372" s="859"/>
      <c r="H372" s="859"/>
      <c r="I372" s="859"/>
      <c r="J372" s="859"/>
      <c r="K372" s="859"/>
      <c r="L372" s="859"/>
      <c r="M372" s="859">
        <f>J372+H372*Onderbouwing_M29!$Q$2+L372</f>
        <v>0</v>
      </c>
      <c r="N372" s="840"/>
      <c r="O372" s="865"/>
      <c r="P372" s="889"/>
      <c r="Q372" s="865"/>
      <c r="R372" s="866">
        <f>M372-O372</f>
        <v>0</v>
      </c>
    </row>
    <row r="373" spans="2:18" ht="15.75" hidden="1" customHeight="1" outlineLevel="2">
      <c r="B373" s="886"/>
      <c r="C373" s="842"/>
      <c r="D373" s="939"/>
      <c r="E373" s="887"/>
      <c r="F373" s="865"/>
      <c r="G373" s="888">
        <v>0</v>
      </c>
      <c r="H373" s="888">
        <f t="shared" ref="H373" si="131">E373*G373</f>
        <v>0</v>
      </c>
      <c r="I373" s="888">
        <v>0</v>
      </c>
      <c r="J373" s="888">
        <f t="shared" ref="J373" si="132">E373*I373</f>
        <v>0</v>
      </c>
      <c r="K373" s="888"/>
      <c r="L373" s="888">
        <f t="shared" ref="L373" si="133">E373*K373</f>
        <v>0</v>
      </c>
      <c r="M373" s="888">
        <f>J373+H373*Onderbouwing_M29!$Q$2+L373</f>
        <v>0</v>
      </c>
      <c r="N373" s="840"/>
      <c r="O373" s="889"/>
      <c r="P373" s="889"/>
      <c r="Q373" s="889"/>
      <c r="R373" s="847"/>
    </row>
    <row r="374" spans="2:18" ht="10.25" hidden="1" customHeight="1" outlineLevel="2">
      <c r="B374" s="892"/>
      <c r="C374" s="842"/>
      <c r="D374" s="893"/>
      <c r="E374" s="894"/>
      <c r="F374" s="893"/>
      <c r="G374" s="895"/>
      <c r="H374" s="895"/>
      <c r="I374" s="895"/>
      <c r="J374" s="895"/>
      <c r="K374" s="895"/>
      <c r="L374" s="895"/>
      <c r="M374" s="895"/>
      <c r="N374" s="840"/>
      <c r="O374" s="896"/>
      <c r="P374" s="897"/>
      <c r="Q374" s="920"/>
      <c r="R374" s="847"/>
    </row>
    <row r="375" spans="2:18" ht="15.75" hidden="1" customHeight="1" outlineLevel="2">
      <c r="B375" s="849" t="s">
        <v>1445</v>
      </c>
      <c r="C375" s="842"/>
      <c r="D375" s="850" t="s">
        <v>1743</v>
      </c>
      <c r="E375" s="884">
        <f>2*2.5</f>
        <v>5</v>
      </c>
      <c r="F375" s="850" t="s">
        <v>79</v>
      </c>
      <c r="G375" s="851"/>
      <c r="H375" s="851">
        <f>SUM(H376:H387)</f>
        <v>7.85</v>
      </c>
      <c r="I375" s="851"/>
      <c r="J375" s="851">
        <f>SUM(J376:J387)</f>
        <v>223</v>
      </c>
      <c r="K375" s="851"/>
      <c r="L375" s="851">
        <f>SUM(L376:L387)</f>
        <v>6328</v>
      </c>
      <c r="M375" s="851">
        <f>SUM(M376:M387)</f>
        <v>7022</v>
      </c>
      <c r="N375" s="840"/>
      <c r="O375" s="947">
        <f>M375/E375</f>
        <v>1404.4</v>
      </c>
      <c r="P375" s="885" t="str">
        <f>B375</f>
        <v>V2-4-C</v>
      </c>
      <c r="Q375" s="853"/>
      <c r="R375" s="847"/>
    </row>
    <row r="376" spans="2:18" ht="15.75" hidden="1" customHeight="1" outlineLevel="2">
      <c r="B376" s="886"/>
      <c r="C376" s="842"/>
      <c r="D376" s="901" t="s">
        <v>316</v>
      </c>
      <c r="E376" s="887"/>
      <c r="F376" s="902"/>
      <c r="G376" s="903"/>
      <c r="H376" s="903"/>
      <c r="I376" s="903"/>
      <c r="J376" s="903"/>
      <c r="K376" s="903"/>
      <c r="L376" s="888"/>
      <c r="M376" s="888"/>
      <c r="N376" s="840"/>
      <c r="O376" s="946" t="s">
        <v>293</v>
      </c>
      <c r="P376" s="889"/>
      <c r="Q376" s="889"/>
      <c r="R376" s="847"/>
    </row>
    <row r="377" spans="2:18" ht="15.75" hidden="1" customHeight="1" outlineLevel="2">
      <c r="B377" s="927"/>
      <c r="C377" s="842"/>
      <c r="D377" s="913" t="s">
        <v>522</v>
      </c>
      <c r="E377" s="914">
        <f>E375</f>
        <v>5</v>
      </c>
      <c r="F377" s="915" t="s">
        <v>79</v>
      </c>
      <c r="G377" s="859">
        <v>0.55000000000000004</v>
      </c>
      <c r="H377" s="859">
        <f>E377*G377</f>
        <v>2.75</v>
      </c>
      <c r="I377" s="859">
        <v>0</v>
      </c>
      <c r="J377" s="859">
        <f>E377*I377</f>
        <v>0</v>
      </c>
      <c r="K377" s="859">
        <v>3</v>
      </c>
      <c r="L377" s="859">
        <f>+K377*E377</f>
        <v>15</v>
      </c>
      <c r="M377" s="859">
        <f>J377+H377*Onderbouwing_M29!$Q$2+L377</f>
        <v>180</v>
      </c>
      <c r="N377" s="840"/>
      <c r="O377" s="865"/>
      <c r="P377" s="889" t="s">
        <v>81</v>
      </c>
      <c r="Q377" s="865" t="s">
        <v>202</v>
      </c>
      <c r="R377" s="866">
        <f>M377-O377</f>
        <v>180</v>
      </c>
    </row>
    <row r="378" spans="2:18" ht="15.75" hidden="1" customHeight="1" outlineLevel="2">
      <c r="B378" s="927"/>
      <c r="C378" s="842"/>
      <c r="D378" s="913" t="s">
        <v>266</v>
      </c>
      <c r="E378" s="914">
        <f>E375</f>
        <v>5</v>
      </c>
      <c r="F378" s="915" t="s">
        <v>79</v>
      </c>
      <c r="G378" s="859">
        <v>0.12</v>
      </c>
      <c r="H378" s="859">
        <f>E378*G378</f>
        <v>0.6</v>
      </c>
      <c r="I378" s="859">
        <v>5</v>
      </c>
      <c r="J378" s="859">
        <f>E378*I378</f>
        <v>25</v>
      </c>
      <c r="K378" s="859"/>
      <c r="L378" s="859">
        <f>+K378*E378</f>
        <v>0</v>
      </c>
      <c r="M378" s="859">
        <f>J378+H378*Onderbouwing_M29!$Q$2+L378</f>
        <v>61</v>
      </c>
      <c r="N378" s="840"/>
      <c r="O378" s="865"/>
      <c r="P378" s="889"/>
      <c r="Q378" s="865"/>
      <c r="R378" s="866">
        <f t="shared" ref="R378:R382" si="134">M378-O378</f>
        <v>61</v>
      </c>
    </row>
    <row r="379" spans="2:18" ht="15.75" hidden="1" customHeight="1" outlineLevel="2">
      <c r="B379" s="927"/>
      <c r="C379" s="842"/>
      <c r="D379" s="913" t="s">
        <v>527</v>
      </c>
      <c r="E379" s="914">
        <f>2+2+2.5+2.5</f>
        <v>9</v>
      </c>
      <c r="F379" s="915" t="s">
        <v>76</v>
      </c>
      <c r="G379" s="859">
        <v>0.35</v>
      </c>
      <c r="H379" s="859">
        <f>E379*G379</f>
        <v>3.15</v>
      </c>
      <c r="I379" s="859">
        <v>17</v>
      </c>
      <c r="J379" s="859">
        <f>E379*I379</f>
        <v>153</v>
      </c>
      <c r="K379" s="859"/>
      <c r="L379" s="859">
        <f>+K379*E379</f>
        <v>0</v>
      </c>
      <c r="M379" s="859">
        <f>J379+H379*Onderbouwing_M29!$Q$2+L379</f>
        <v>342</v>
      </c>
      <c r="N379" s="840"/>
      <c r="O379" s="865"/>
      <c r="P379" s="889"/>
      <c r="Q379" s="865"/>
      <c r="R379" s="866">
        <f t="shared" si="134"/>
        <v>342</v>
      </c>
    </row>
    <row r="380" spans="2:18" ht="15.75" hidden="1" customHeight="1" outlineLevel="2">
      <c r="B380" s="927"/>
      <c r="C380" s="842"/>
      <c r="D380" s="913" t="s">
        <v>1443</v>
      </c>
      <c r="E380" s="914">
        <f>E375</f>
        <v>5</v>
      </c>
      <c r="F380" s="915" t="s">
        <v>79</v>
      </c>
      <c r="G380" s="859"/>
      <c r="H380" s="859">
        <f t="shared" ref="H380:H382" si="135">E380*G380</f>
        <v>0</v>
      </c>
      <c r="I380" s="859">
        <v>0</v>
      </c>
      <c r="J380" s="859">
        <f t="shared" ref="J380:J382" si="136">E380*I380</f>
        <v>0</v>
      </c>
      <c r="K380" s="859">
        <v>1250</v>
      </c>
      <c r="L380" s="859">
        <f t="shared" ref="L380:L382" si="137">+K380*E380</f>
        <v>6250</v>
      </c>
      <c r="M380" s="859">
        <f>J380+H380*Onderbouwing_M29!$Q$2+L380</f>
        <v>6250</v>
      </c>
      <c r="N380" s="840"/>
      <c r="O380" s="865"/>
      <c r="P380" s="889"/>
      <c r="Q380" s="865"/>
      <c r="R380" s="866">
        <f t="shared" si="134"/>
        <v>6250</v>
      </c>
    </row>
    <row r="381" spans="2:18" ht="15.75" hidden="1" customHeight="1" outlineLevel="2">
      <c r="B381" s="927"/>
      <c r="C381" s="842"/>
      <c r="D381" s="913" t="s">
        <v>322</v>
      </c>
      <c r="E381" s="914"/>
      <c r="F381" s="915" t="s">
        <v>528</v>
      </c>
      <c r="G381" s="859"/>
      <c r="H381" s="859">
        <f t="shared" si="135"/>
        <v>0</v>
      </c>
      <c r="I381" s="859"/>
      <c r="J381" s="859">
        <f t="shared" si="136"/>
        <v>0</v>
      </c>
      <c r="K381" s="859"/>
      <c r="L381" s="859">
        <f t="shared" si="137"/>
        <v>0</v>
      </c>
      <c r="M381" s="859">
        <f>J381+H381*Onderbouwing_M29!$Q$2+L381</f>
        <v>0</v>
      </c>
      <c r="N381" s="840"/>
      <c r="O381" s="865"/>
      <c r="P381" s="889"/>
      <c r="Q381" s="865"/>
      <c r="R381" s="866">
        <f t="shared" si="134"/>
        <v>0</v>
      </c>
    </row>
    <row r="382" spans="2:18" ht="15.75" hidden="1" customHeight="1" outlineLevel="2">
      <c r="B382" s="927"/>
      <c r="C382" s="842"/>
      <c r="D382" s="913" t="s">
        <v>529</v>
      </c>
      <c r="E382" s="914">
        <f>E379</f>
        <v>9</v>
      </c>
      <c r="F382" s="915" t="s">
        <v>76</v>
      </c>
      <c r="G382" s="859">
        <v>0.15</v>
      </c>
      <c r="H382" s="859">
        <f t="shared" si="135"/>
        <v>1.3499999999999999</v>
      </c>
      <c r="I382" s="859">
        <v>5</v>
      </c>
      <c r="J382" s="859">
        <f t="shared" si="136"/>
        <v>45</v>
      </c>
      <c r="K382" s="859"/>
      <c r="L382" s="859">
        <f t="shared" si="137"/>
        <v>0</v>
      </c>
      <c r="M382" s="859">
        <f>J382+H382*Onderbouwing_M29!$Q$2+L382</f>
        <v>125.99999999999999</v>
      </c>
      <c r="N382" s="840"/>
      <c r="O382" s="865"/>
      <c r="P382" s="889"/>
      <c r="Q382" s="865"/>
      <c r="R382" s="866">
        <f t="shared" si="134"/>
        <v>125.99999999999999</v>
      </c>
    </row>
    <row r="383" spans="2:18" ht="15.75" hidden="1" customHeight="1" outlineLevel="2">
      <c r="B383" s="927"/>
      <c r="C383" s="842"/>
      <c r="D383" s="913" t="s">
        <v>286</v>
      </c>
      <c r="E383" s="914">
        <f>E379</f>
        <v>9</v>
      </c>
      <c r="F383" s="915" t="s">
        <v>76</v>
      </c>
      <c r="G383" s="859"/>
      <c r="H383" s="859">
        <f>E383*G383</f>
        <v>0</v>
      </c>
      <c r="I383" s="859"/>
      <c r="J383" s="859">
        <f>E383*I383</f>
        <v>0</v>
      </c>
      <c r="K383" s="859">
        <v>7</v>
      </c>
      <c r="L383" s="859">
        <f>+K383*E383</f>
        <v>63</v>
      </c>
      <c r="M383" s="859">
        <f>J383+H383*Onderbouwing_M29!$Q$2+L383</f>
        <v>63</v>
      </c>
      <c r="N383" s="840"/>
      <c r="O383" s="865"/>
      <c r="P383" s="889"/>
      <c r="Q383" s="865"/>
      <c r="R383" s="866">
        <f>M383-O383</f>
        <v>63</v>
      </c>
    </row>
    <row r="384" spans="2:18" ht="15.75" hidden="1" customHeight="1" outlineLevel="2">
      <c r="B384" s="927"/>
      <c r="C384" s="842"/>
      <c r="D384" s="913" t="s">
        <v>285</v>
      </c>
      <c r="E384" s="914"/>
      <c r="F384" s="915" t="s">
        <v>297</v>
      </c>
      <c r="G384" s="859"/>
      <c r="H384" s="859">
        <f t="shared" ref="H384" si="138">E384*G384</f>
        <v>0</v>
      </c>
      <c r="I384" s="859"/>
      <c r="J384" s="859">
        <f t="shared" ref="J384" si="139">E384*I384</f>
        <v>0</v>
      </c>
      <c r="K384" s="859"/>
      <c r="L384" s="859">
        <f t="shared" ref="L384" si="140">+K384*E384</f>
        <v>0</v>
      </c>
      <c r="M384" s="859">
        <f>J384+H384*Onderbouwing_M29!$Q$2+L384</f>
        <v>0</v>
      </c>
      <c r="N384" s="840"/>
      <c r="O384" s="865"/>
      <c r="P384" s="889"/>
      <c r="Q384" s="865"/>
      <c r="R384" s="866">
        <f>M384-O384</f>
        <v>0</v>
      </c>
    </row>
    <row r="385" spans="2:28" ht="15.75" hidden="1" customHeight="1" outlineLevel="2">
      <c r="B385" s="927"/>
      <c r="C385" s="842"/>
      <c r="D385" s="913" t="s">
        <v>287</v>
      </c>
      <c r="E385" s="914"/>
      <c r="F385" s="915" t="s">
        <v>273</v>
      </c>
      <c r="G385" s="859"/>
      <c r="H385" s="859"/>
      <c r="I385" s="859"/>
      <c r="J385" s="859"/>
      <c r="K385" s="859"/>
      <c r="L385" s="859"/>
      <c r="M385" s="859">
        <f>J385+H385*Onderbouwing_M29!$Q$2+L385</f>
        <v>0</v>
      </c>
      <c r="N385" s="840"/>
      <c r="O385" s="865"/>
      <c r="P385" s="889"/>
      <c r="Q385" s="865"/>
      <c r="R385" s="866">
        <f>M385-O385</f>
        <v>0</v>
      </c>
    </row>
    <row r="386" spans="2:28" ht="15.75" hidden="1" customHeight="1" outlineLevel="2">
      <c r="B386" s="927"/>
      <c r="C386" s="842"/>
      <c r="D386" s="913" t="s">
        <v>288</v>
      </c>
      <c r="E386" s="914"/>
      <c r="F386" s="915" t="s">
        <v>273</v>
      </c>
      <c r="G386" s="859"/>
      <c r="H386" s="859"/>
      <c r="I386" s="859"/>
      <c r="J386" s="859"/>
      <c r="K386" s="859"/>
      <c r="L386" s="859"/>
      <c r="M386" s="859">
        <f>J386+H386*Onderbouwing_M29!$Q$2+L386</f>
        <v>0</v>
      </c>
      <c r="N386" s="840"/>
      <c r="O386" s="865"/>
      <c r="P386" s="889"/>
      <c r="Q386" s="865"/>
      <c r="R386" s="866">
        <f>M386-O386</f>
        <v>0</v>
      </c>
    </row>
    <row r="387" spans="2:28" ht="15.75" hidden="1" customHeight="1" outlineLevel="2">
      <c r="B387" s="886"/>
      <c r="C387" s="842"/>
      <c r="D387" s="939"/>
      <c r="E387" s="887"/>
      <c r="F387" s="865"/>
      <c r="G387" s="888">
        <v>0</v>
      </c>
      <c r="H387" s="888">
        <f t="shared" ref="H387" si="141">E387*G387</f>
        <v>0</v>
      </c>
      <c r="I387" s="888">
        <v>0</v>
      </c>
      <c r="J387" s="888">
        <f t="shared" ref="J387" si="142">E387*I387</f>
        <v>0</v>
      </c>
      <c r="K387" s="888"/>
      <c r="L387" s="888">
        <f t="shared" ref="L387" si="143">E387*K387</f>
        <v>0</v>
      </c>
      <c r="M387" s="888">
        <f>J387+H387*Onderbouwing_M29!$Q$2+L387</f>
        <v>0</v>
      </c>
      <c r="N387" s="840"/>
      <c r="O387" s="889"/>
      <c r="P387" s="889"/>
      <c r="Q387" s="889"/>
      <c r="R387" s="847"/>
    </row>
    <row r="388" spans="2:28" ht="10.25" hidden="1" customHeight="1" outlineLevel="2">
      <c r="B388" s="892"/>
      <c r="C388" s="842"/>
      <c r="D388" s="893"/>
      <c r="E388" s="894"/>
      <c r="F388" s="893"/>
      <c r="G388" s="895"/>
      <c r="H388" s="895"/>
      <c r="I388" s="895"/>
      <c r="J388" s="895"/>
      <c r="K388" s="895"/>
      <c r="L388" s="895"/>
      <c r="M388" s="895"/>
      <c r="N388" s="840"/>
      <c r="O388" s="896"/>
      <c r="P388" s="897"/>
      <c r="Q388" s="920"/>
      <c r="R388" s="847"/>
    </row>
    <row r="389" spans="2:28" ht="15.75" hidden="1" customHeight="1" outlineLevel="2">
      <c r="B389" s="849" t="s">
        <v>324</v>
      </c>
      <c r="C389" s="842"/>
      <c r="D389" s="850" t="s">
        <v>281</v>
      </c>
      <c r="E389" s="884">
        <v>1</v>
      </c>
      <c r="F389" s="850" t="s">
        <v>77</v>
      </c>
      <c r="G389" s="851"/>
      <c r="H389" s="851">
        <f>SUM(H390:H396)</f>
        <v>0</v>
      </c>
      <c r="I389" s="851"/>
      <c r="J389" s="851">
        <f>SUM(J390:J396)</f>
        <v>0</v>
      </c>
      <c r="K389" s="851"/>
      <c r="L389" s="851">
        <f>SUM(L390:L396)</f>
        <v>70</v>
      </c>
      <c r="M389" s="851">
        <f>SUM(M390:M396)</f>
        <v>70</v>
      </c>
      <c r="N389" s="840"/>
      <c r="O389" s="852">
        <f>M389</f>
        <v>70</v>
      </c>
      <c r="P389" s="885" t="str">
        <f>B389</f>
        <v>V2-4-X</v>
      </c>
      <c r="Q389" s="853"/>
      <c r="R389" s="847"/>
    </row>
    <row r="390" spans="2:28" ht="15.75" hidden="1" customHeight="1" outlineLevel="2">
      <c r="B390" s="886"/>
      <c r="C390" s="842"/>
      <c r="D390" s="901" t="s">
        <v>302</v>
      </c>
      <c r="E390" s="887"/>
      <c r="F390" s="865"/>
      <c r="G390" s="888"/>
      <c r="H390" s="888"/>
      <c r="I390" s="903"/>
      <c r="J390" s="903"/>
      <c r="K390" s="903"/>
      <c r="L390" s="888"/>
      <c r="M390" s="888"/>
      <c r="N390" s="840"/>
      <c r="O390" s="946"/>
      <c r="P390" s="889"/>
      <c r="Q390" s="889"/>
      <c r="R390" s="847"/>
    </row>
    <row r="391" spans="2:28" ht="15.75" hidden="1" customHeight="1" outlineLevel="2">
      <c r="B391" s="886"/>
      <c r="C391" s="842"/>
      <c r="D391" s="901"/>
      <c r="E391" s="887"/>
      <c r="F391" s="865"/>
      <c r="G391" s="888"/>
      <c r="H391" s="888">
        <f t="shared" ref="H391:H396" si="144">E391*G391</f>
        <v>0</v>
      </c>
      <c r="I391" s="888"/>
      <c r="J391" s="888">
        <f t="shared" ref="J391:J396" si="145">E391*I391</f>
        <v>0</v>
      </c>
      <c r="K391" s="888"/>
      <c r="L391" s="888">
        <f t="shared" ref="L391:L396" si="146">E391*K391</f>
        <v>0</v>
      </c>
      <c r="M391" s="888">
        <f>J391+H391*Onderbouwing_M29!$Q$2+L391</f>
        <v>0</v>
      </c>
      <c r="N391" s="840"/>
      <c r="O391" s="889"/>
      <c r="P391" s="889"/>
      <c r="Q391" s="889"/>
      <c r="R391" s="847"/>
    </row>
    <row r="392" spans="2:28" ht="15.75" hidden="1" customHeight="1" outlineLevel="2">
      <c r="B392" s="927"/>
      <c r="C392" s="842"/>
      <c r="D392" s="913" t="s">
        <v>319</v>
      </c>
      <c r="E392" s="941">
        <v>2</v>
      </c>
      <c r="F392" s="915" t="s">
        <v>76</v>
      </c>
      <c r="G392" s="859"/>
      <c r="H392" s="859">
        <f>E392*G392</f>
        <v>0</v>
      </c>
      <c r="I392" s="859">
        <v>0</v>
      </c>
      <c r="J392" s="859">
        <f>E392*I392</f>
        <v>0</v>
      </c>
      <c r="K392" s="859">
        <v>35</v>
      </c>
      <c r="L392" s="859">
        <f>+K392*E392</f>
        <v>70</v>
      </c>
      <c r="M392" s="859">
        <f>J392+H392*Onderbouwing_M29!$Q$2+L392</f>
        <v>70</v>
      </c>
      <c r="N392" s="840"/>
      <c r="O392" s="865"/>
      <c r="P392" s="889"/>
      <c r="Q392" s="865"/>
      <c r="R392" s="866"/>
    </row>
    <row r="393" spans="2:28" ht="15.75" hidden="1" customHeight="1" outlineLevel="2">
      <c r="B393" s="886"/>
      <c r="C393" s="842"/>
      <c r="D393" s="860"/>
      <c r="E393" s="941"/>
      <c r="F393" s="860" t="s">
        <v>76</v>
      </c>
      <c r="G393" s="858"/>
      <c r="H393" s="858">
        <f>E393*G393</f>
        <v>0</v>
      </c>
      <c r="I393" s="858"/>
      <c r="J393" s="858">
        <f>E393*I393</f>
        <v>0</v>
      </c>
      <c r="K393" s="858"/>
      <c r="L393" s="858">
        <f>E393*K393</f>
        <v>0</v>
      </c>
      <c r="M393" s="858">
        <f>J393+H393*Onderbouwing_M29!$Q$2+L393</f>
        <v>0</v>
      </c>
      <c r="N393" s="840"/>
      <c r="O393" s="889"/>
      <c r="P393" s="889"/>
      <c r="Q393" s="889"/>
      <c r="R393" s="847"/>
    </row>
    <row r="394" spans="2:28" ht="15.75" hidden="1" customHeight="1" outlineLevel="2">
      <c r="B394" s="886"/>
      <c r="C394" s="842"/>
      <c r="E394" s="941"/>
      <c r="F394" s="860"/>
      <c r="G394" s="858"/>
      <c r="H394" s="858"/>
      <c r="I394" s="858"/>
      <c r="J394" s="858"/>
      <c r="K394" s="858"/>
      <c r="L394" s="858"/>
      <c r="M394" s="858"/>
      <c r="N394" s="840"/>
      <c r="O394" s="889"/>
      <c r="P394" s="889"/>
      <c r="Q394" s="889"/>
      <c r="R394" s="847"/>
      <c r="S394" s="840"/>
      <c r="T394" s="840"/>
      <c r="U394" s="840"/>
      <c r="V394" s="840"/>
      <c r="W394" s="840"/>
      <c r="X394" s="840"/>
      <c r="Y394" s="840"/>
      <c r="Z394" s="848"/>
    </row>
    <row r="395" spans="2:28" ht="15.75" hidden="1" customHeight="1" outlineLevel="2">
      <c r="B395" s="886"/>
      <c r="C395" s="842"/>
      <c r="D395" s="860"/>
      <c r="E395" s="941"/>
      <c r="F395" s="860" t="s">
        <v>76</v>
      </c>
      <c r="G395" s="858"/>
      <c r="H395" s="858">
        <f t="shared" ref="H395" si="147">E395*G395</f>
        <v>0</v>
      </c>
      <c r="I395" s="858"/>
      <c r="J395" s="858">
        <f t="shared" ref="J395" si="148">E395*I395</f>
        <v>0</v>
      </c>
      <c r="K395" s="858"/>
      <c r="L395" s="858">
        <f t="shared" ref="L395" si="149">E395*K395</f>
        <v>0</v>
      </c>
      <c r="M395" s="858">
        <f>J395+H395*Onderbouwing_M29!$Q$2+L395</f>
        <v>0</v>
      </c>
      <c r="N395" s="840"/>
      <c r="O395" s="889"/>
      <c r="P395" s="889"/>
      <c r="Q395" s="889"/>
      <c r="R395" s="847"/>
      <c r="S395" s="840"/>
      <c r="T395" s="840"/>
      <c r="U395" s="840"/>
      <c r="V395" s="840"/>
      <c r="W395" s="840"/>
      <c r="X395" s="840"/>
      <c r="Y395" s="840"/>
      <c r="Z395" s="848"/>
    </row>
    <row r="396" spans="2:28" ht="15.75" hidden="1" customHeight="1" outlineLevel="2">
      <c r="B396" s="886"/>
      <c r="C396" s="842"/>
      <c r="D396" s="939"/>
      <c r="E396" s="887"/>
      <c r="F396" s="865"/>
      <c r="G396" s="888">
        <v>0</v>
      </c>
      <c r="H396" s="888">
        <f t="shared" si="144"/>
        <v>0</v>
      </c>
      <c r="I396" s="888">
        <v>0</v>
      </c>
      <c r="J396" s="888">
        <f t="shared" si="145"/>
        <v>0</v>
      </c>
      <c r="K396" s="888"/>
      <c r="L396" s="888">
        <f t="shared" si="146"/>
        <v>0</v>
      </c>
      <c r="M396" s="888">
        <f>J396+H396*Onderbouwing_M29!$Q$2+L396</f>
        <v>0</v>
      </c>
      <c r="N396" s="840"/>
      <c r="O396" s="889"/>
      <c r="P396" s="889"/>
      <c r="Q396" s="889"/>
      <c r="R396" s="847"/>
      <c r="S396" s="840"/>
      <c r="T396" s="840"/>
      <c r="U396" s="840"/>
      <c r="V396" s="840"/>
      <c r="W396" s="840"/>
      <c r="X396" s="840"/>
      <c r="Y396" s="840"/>
      <c r="Z396" s="848"/>
    </row>
    <row r="397" spans="2:28" ht="10.25" hidden="1" customHeight="1" outlineLevel="2">
      <c r="B397" s="892"/>
      <c r="C397" s="842"/>
      <c r="D397" s="893"/>
      <c r="E397" s="894"/>
      <c r="F397" s="893"/>
      <c r="G397" s="895"/>
      <c r="H397" s="895"/>
      <c r="I397" s="895"/>
      <c r="J397" s="895"/>
      <c r="K397" s="895"/>
      <c r="L397" s="895"/>
      <c r="M397" s="895"/>
      <c r="N397" s="840"/>
      <c r="O397" s="896"/>
      <c r="P397" s="897"/>
      <c r="Q397" s="920"/>
      <c r="R397" s="847"/>
      <c r="S397" s="840"/>
      <c r="T397" s="840"/>
      <c r="U397" s="840"/>
      <c r="V397" s="840"/>
      <c r="W397" s="840"/>
      <c r="X397" s="840"/>
      <c r="Y397" s="840"/>
      <c r="Z397" s="840"/>
    </row>
    <row r="398" spans="2:28" ht="15.75" hidden="1" customHeight="1" outlineLevel="2">
      <c r="B398" s="849" t="s">
        <v>325</v>
      </c>
      <c r="C398" s="842"/>
      <c r="D398" s="850" t="s">
        <v>326</v>
      </c>
      <c r="E398" s="884">
        <f>1.2*1.8</f>
        <v>2.16</v>
      </c>
      <c r="F398" s="850" t="s">
        <v>79</v>
      </c>
      <c r="G398" s="851"/>
      <c r="H398" s="851">
        <f>SUM(H399:H402)</f>
        <v>0.84800000000000009</v>
      </c>
      <c r="I398" s="851"/>
      <c r="J398" s="851">
        <f>SUM(J399:J402)</f>
        <v>716.32</v>
      </c>
      <c r="K398" s="851"/>
      <c r="L398" s="851">
        <f>SUM(L399:L402)</f>
        <v>0</v>
      </c>
      <c r="M398" s="851">
        <f>SUM(M399:M402)</f>
        <v>767.2</v>
      </c>
      <c r="N398" s="840"/>
      <c r="O398" s="852">
        <f>M398/E398</f>
        <v>355.18518518518516</v>
      </c>
      <c r="P398" s="885" t="str">
        <f>B398</f>
        <v>V2-5-A</v>
      </c>
      <c r="Q398" s="853"/>
      <c r="R398" s="847"/>
      <c r="S398" s="848"/>
      <c r="T398" s="848"/>
      <c r="U398" s="848"/>
      <c r="V398" s="848"/>
      <c r="W398" s="848"/>
      <c r="X398" s="848"/>
      <c r="Y398" s="848"/>
      <c r="Z398" s="848"/>
      <c r="AA398" s="948" t="s">
        <v>327</v>
      </c>
      <c r="AB398" s="949" t="s">
        <v>328</v>
      </c>
    </row>
    <row r="399" spans="2:28" ht="15.75" hidden="1" customHeight="1" outlineLevel="2">
      <c r="B399" s="886"/>
      <c r="C399" s="842"/>
      <c r="D399" s="901" t="s">
        <v>329</v>
      </c>
      <c r="E399" s="887"/>
      <c r="F399" s="865"/>
      <c r="G399" s="888"/>
      <c r="H399" s="888"/>
      <c r="I399" s="903"/>
      <c r="J399" s="903"/>
      <c r="K399" s="903"/>
      <c r="L399" s="888"/>
      <c r="M399" s="888"/>
      <c r="N399" s="840"/>
      <c r="O399" s="946" t="s">
        <v>293</v>
      </c>
      <c r="P399" s="889"/>
      <c r="Q399" s="889"/>
      <c r="R399" s="847"/>
      <c r="S399" s="840"/>
      <c r="T399" s="840"/>
      <c r="U399" s="840"/>
      <c r="V399" s="840"/>
      <c r="W399" s="840"/>
      <c r="X399" s="840"/>
      <c r="Y399" s="840"/>
      <c r="Z399" s="848"/>
      <c r="AA399" s="948" t="s">
        <v>330</v>
      </c>
    </row>
    <row r="400" spans="2:28" ht="15.75" hidden="1" customHeight="1" outlineLevel="2">
      <c r="B400" s="886"/>
      <c r="C400" s="842"/>
      <c r="D400" s="921" t="s">
        <v>331</v>
      </c>
      <c r="E400" s="904">
        <f>E398</f>
        <v>2.16</v>
      </c>
      <c r="F400" s="860" t="s">
        <v>79</v>
      </c>
      <c r="G400" s="858">
        <v>0.3</v>
      </c>
      <c r="H400" s="858">
        <f t="shared" ref="H400:H401" si="150">E400*G400</f>
        <v>0.64800000000000002</v>
      </c>
      <c r="I400" s="858">
        <v>327</v>
      </c>
      <c r="J400" s="858">
        <f t="shared" ref="J400:J401" si="151">E400*I400</f>
        <v>706.32</v>
      </c>
      <c r="K400" s="858"/>
      <c r="L400" s="858">
        <f t="shared" ref="L400:L401" si="152">E400*K400</f>
        <v>0</v>
      </c>
      <c r="M400" s="858">
        <f>J400+H400*Onderbouwing_M29!$Q$2+L400</f>
        <v>745.2</v>
      </c>
      <c r="N400" s="840"/>
      <c r="O400" s="889"/>
      <c r="P400" s="889"/>
      <c r="Q400" s="889"/>
      <c r="R400" s="847"/>
      <c r="S400" s="840"/>
      <c r="T400" s="840"/>
      <c r="U400" s="840"/>
      <c r="V400" s="840"/>
      <c r="W400" s="840"/>
      <c r="X400" s="840"/>
      <c r="Y400" s="840"/>
      <c r="Z400" s="848"/>
      <c r="AA400" s="948" t="s">
        <v>332</v>
      </c>
    </row>
    <row r="401" spans="2:27" ht="15.75" hidden="1" customHeight="1" outlineLevel="2">
      <c r="B401" s="886"/>
      <c r="C401" s="842"/>
      <c r="D401" s="921" t="s">
        <v>333</v>
      </c>
      <c r="E401" s="904">
        <v>1</v>
      </c>
      <c r="F401" s="860" t="s">
        <v>77</v>
      </c>
      <c r="G401" s="858">
        <v>0.2</v>
      </c>
      <c r="H401" s="858">
        <f t="shared" si="150"/>
        <v>0.2</v>
      </c>
      <c r="I401" s="858">
        <v>10</v>
      </c>
      <c r="J401" s="858">
        <f t="shared" si="151"/>
        <v>10</v>
      </c>
      <c r="K401" s="858"/>
      <c r="L401" s="858">
        <f t="shared" si="152"/>
        <v>0</v>
      </c>
      <c r="M401" s="858">
        <f>J401+H401*Onderbouwing_M29!$Q$2+L401</f>
        <v>22</v>
      </c>
      <c r="N401" s="840"/>
      <c r="O401" s="889"/>
      <c r="P401" s="889"/>
      <c r="Q401" s="889"/>
      <c r="R401" s="847"/>
      <c r="S401" s="840"/>
      <c r="T401" s="840"/>
      <c r="U401" s="840"/>
      <c r="V401" s="840"/>
      <c r="W401" s="840"/>
      <c r="X401" s="840"/>
      <c r="Y401" s="840"/>
      <c r="Z401" s="848"/>
      <c r="AA401" s="949">
        <v>1200</v>
      </c>
    </row>
    <row r="402" spans="2:27" ht="15.75" hidden="1" customHeight="1" outlineLevel="2">
      <c r="B402" s="886"/>
      <c r="C402" s="842"/>
      <c r="D402" s="939"/>
      <c r="E402" s="887"/>
      <c r="F402" s="865"/>
      <c r="G402" s="888"/>
      <c r="H402" s="888"/>
      <c r="I402" s="888"/>
      <c r="J402" s="888"/>
      <c r="K402" s="888"/>
      <c r="L402" s="888"/>
      <c r="M402" s="888"/>
      <c r="N402" s="840"/>
      <c r="O402" s="889"/>
      <c r="P402" s="889"/>
      <c r="Q402" s="889"/>
      <c r="R402" s="847"/>
      <c r="S402" s="840"/>
      <c r="T402" s="840"/>
      <c r="U402" s="840"/>
      <c r="V402" s="840"/>
      <c r="W402" s="840"/>
      <c r="X402" s="840"/>
      <c r="Y402" s="840"/>
      <c r="Z402" s="848"/>
      <c r="AA402" s="948" t="s">
        <v>334</v>
      </c>
    </row>
    <row r="403" spans="2:27" ht="10.25" hidden="1" customHeight="1" outlineLevel="2">
      <c r="B403" s="892"/>
      <c r="C403" s="842"/>
      <c r="D403" s="893"/>
      <c r="E403" s="894"/>
      <c r="F403" s="893"/>
      <c r="G403" s="895"/>
      <c r="H403" s="895"/>
      <c r="I403" s="895"/>
      <c r="J403" s="895"/>
      <c r="K403" s="895"/>
      <c r="L403" s="895"/>
      <c r="M403" s="895"/>
      <c r="N403" s="840"/>
      <c r="O403" s="896"/>
      <c r="P403" s="897"/>
      <c r="Q403" s="920"/>
      <c r="R403" s="847"/>
      <c r="S403" s="840"/>
      <c r="T403" s="840"/>
      <c r="U403" s="840"/>
      <c r="V403" s="840"/>
      <c r="W403" s="840"/>
      <c r="X403" s="840"/>
      <c r="Y403" s="840"/>
      <c r="Z403" s="840"/>
      <c r="AA403" s="949" t="s">
        <v>335</v>
      </c>
    </row>
    <row r="404" spans="2:27" ht="15.75" hidden="1" customHeight="1" outlineLevel="2">
      <c r="B404" s="849" t="s">
        <v>336</v>
      </c>
      <c r="C404" s="842"/>
      <c r="D404" s="850" t="s">
        <v>337</v>
      </c>
      <c r="E404" s="884">
        <f>1.2*1.8</f>
        <v>2.16</v>
      </c>
      <c r="F404" s="850" t="s">
        <v>79</v>
      </c>
      <c r="G404" s="851"/>
      <c r="H404" s="851">
        <f>SUM(H405:H408)</f>
        <v>0.84800000000000009</v>
      </c>
      <c r="I404" s="851"/>
      <c r="J404" s="851">
        <f>SUM(J405:J408)</f>
        <v>550</v>
      </c>
      <c r="K404" s="851"/>
      <c r="L404" s="851">
        <f>SUM(L405:L408)</f>
        <v>0</v>
      </c>
      <c r="M404" s="851">
        <f>SUM(M405:M408)</f>
        <v>600.88</v>
      </c>
      <c r="N404" s="840"/>
      <c r="O404" s="852">
        <f>M404/E404</f>
        <v>278.18518518518516</v>
      </c>
      <c r="P404" s="885" t="str">
        <f>B404</f>
        <v>V2-5-B</v>
      </c>
      <c r="Q404" s="853"/>
      <c r="R404" s="847"/>
      <c r="S404" s="848"/>
      <c r="T404" s="848"/>
      <c r="U404" s="848"/>
      <c r="V404" s="848"/>
      <c r="W404" s="848"/>
      <c r="X404" s="848"/>
      <c r="Y404" s="848"/>
      <c r="Z404" s="848"/>
      <c r="AA404" s="948" t="s">
        <v>338</v>
      </c>
    </row>
    <row r="405" spans="2:27" ht="15.75" hidden="1" customHeight="1" outlineLevel="2">
      <c r="B405" s="886"/>
      <c r="C405" s="842"/>
      <c r="D405" s="901" t="s">
        <v>329</v>
      </c>
      <c r="E405" s="887"/>
      <c r="F405" s="865"/>
      <c r="G405" s="888"/>
      <c r="H405" s="888"/>
      <c r="I405" s="903"/>
      <c r="J405" s="903"/>
      <c r="K405" s="903"/>
      <c r="L405" s="888"/>
      <c r="M405" s="888"/>
      <c r="N405" s="840"/>
      <c r="O405" s="946" t="s">
        <v>293</v>
      </c>
      <c r="P405" s="889"/>
      <c r="Q405" s="889"/>
      <c r="R405" s="847"/>
      <c r="S405" s="840"/>
      <c r="T405" s="840"/>
      <c r="U405" s="840"/>
      <c r="V405" s="840"/>
      <c r="W405" s="840"/>
      <c r="X405" s="840"/>
      <c r="Y405" s="840"/>
      <c r="Z405" s="848"/>
      <c r="AA405" s="949" t="s">
        <v>339</v>
      </c>
    </row>
    <row r="406" spans="2:27" ht="15.75" hidden="1" customHeight="1" outlineLevel="2">
      <c r="B406" s="886"/>
      <c r="C406" s="842"/>
      <c r="D406" s="921" t="s">
        <v>331</v>
      </c>
      <c r="E406" s="904">
        <f>E404</f>
        <v>2.16</v>
      </c>
      <c r="F406" s="860" t="s">
        <v>79</v>
      </c>
      <c r="G406" s="858">
        <v>0.3</v>
      </c>
      <c r="H406" s="858">
        <f t="shared" ref="H406:H407" si="153">E406*G406</f>
        <v>0.64800000000000002</v>
      </c>
      <c r="I406" s="858">
        <v>250</v>
      </c>
      <c r="J406" s="858">
        <f t="shared" ref="J406:J407" si="154">E406*I406</f>
        <v>540</v>
      </c>
      <c r="K406" s="858"/>
      <c r="L406" s="858">
        <f t="shared" ref="L406:L407" si="155">E406*K406</f>
        <v>0</v>
      </c>
      <c r="M406" s="858">
        <f>J406+H406*Onderbouwing_M29!$Q$2+L406</f>
        <v>578.88</v>
      </c>
      <c r="N406" s="840"/>
      <c r="O406" s="889"/>
      <c r="P406" s="889"/>
      <c r="Q406" s="889"/>
      <c r="R406" s="847"/>
      <c r="S406" s="840"/>
      <c r="T406" s="840"/>
      <c r="U406" s="840"/>
      <c r="V406" s="840"/>
      <c r="W406" s="840"/>
      <c r="X406" s="840"/>
      <c r="Y406" s="840"/>
      <c r="Z406" s="848"/>
      <c r="AA406" s="948" t="s">
        <v>340</v>
      </c>
    </row>
    <row r="407" spans="2:27" ht="15.75" hidden="1" customHeight="1" outlineLevel="2">
      <c r="B407" s="886"/>
      <c r="C407" s="842"/>
      <c r="D407" s="921" t="s">
        <v>341</v>
      </c>
      <c r="E407" s="904">
        <v>1</v>
      </c>
      <c r="F407" s="860" t="s">
        <v>77</v>
      </c>
      <c r="G407" s="858">
        <v>0.2</v>
      </c>
      <c r="H407" s="858">
        <f t="shared" si="153"/>
        <v>0.2</v>
      </c>
      <c r="I407" s="858">
        <v>10</v>
      </c>
      <c r="J407" s="858">
        <f t="shared" si="154"/>
        <v>10</v>
      </c>
      <c r="K407" s="858"/>
      <c r="L407" s="858">
        <f t="shared" si="155"/>
        <v>0</v>
      </c>
      <c r="M407" s="858">
        <f>J407+H407*Onderbouwing_M29!$Q$2+L407</f>
        <v>22</v>
      </c>
      <c r="N407" s="840"/>
      <c r="O407" s="889"/>
      <c r="P407" s="889"/>
      <c r="Q407" s="889"/>
      <c r="R407" s="847"/>
      <c r="S407" s="840"/>
      <c r="T407" s="840"/>
      <c r="U407" s="840"/>
      <c r="V407" s="840"/>
      <c r="W407" s="840"/>
      <c r="X407" s="840"/>
      <c r="Y407" s="840"/>
      <c r="Z407" s="848"/>
      <c r="AA407" s="949" t="s">
        <v>342</v>
      </c>
    </row>
    <row r="408" spans="2:27" ht="15.75" hidden="1" customHeight="1" outlineLevel="2">
      <c r="B408" s="886"/>
      <c r="C408" s="842"/>
      <c r="D408" s="939"/>
      <c r="E408" s="887"/>
      <c r="F408" s="865"/>
      <c r="G408" s="888"/>
      <c r="H408" s="888"/>
      <c r="I408" s="888"/>
      <c r="J408" s="888"/>
      <c r="K408" s="888"/>
      <c r="L408" s="888"/>
      <c r="M408" s="888"/>
      <c r="N408" s="840"/>
      <c r="O408" s="889"/>
      <c r="P408" s="889"/>
      <c r="Q408" s="889"/>
      <c r="R408" s="847"/>
      <c r="S408" s="840"/>
      <c r="T408" s="840"/>
      <c r="U408" s="840"/>
      <c r="V408" s="840"/>
      <c r="W408" s="840"/>
      <c r="X408" s="840"/>
      <c r="Y408" s="840"/>
      <c r="Z408" s="848"/>
      <c r="AA408" s="948" t="s">
        <v>343</v>
      </c>
    </row>
    <row r="409" spans="2:27" ht="10.25" hidden="1" customHeight="1" outlineLevel="2">
      <c r="B409" s="892"/>
      <c r="C409" s="842"/>
      <c r="D409" s="893"/>
      <c r="E409" s="894"/>
      <c r="F409" s="893"/>
      <c r="G409" s="895"/>
      <c r="H409" s="895"/>
      <c r="I409" s="895"/>
      <c r="J409" s="895"/>
      <c r="K409" s="895"/>
      <c r="L409" s="895"/>
      <c r="M409" s="895"/>
      <c r="N409" s="840"/>
      <c r="O409" s="896"/>
      <c r="P409" s="897"/>
      <c r="Q409" s="920"/>
      <c r="R409" s="847"/>
      <c r="S409" s="840"/>
      <c r="T409" s="840"/>
      <c r="U409" s="840"/>
      <c r="V409" s="840"/>
      <c r="W409" s="840"/>
      <c r="X409" s="840"/>
      <c r="Y409" s="840"/>
      <c r="Z409" s="840"/>
      <c r="AA409" s="949" t="s">
        <v>344</v>
      </c>
    </row>
    <row r="410" spans="2:27" ht="15.75" hidden="1" customHeight="1" outlineLevel="2">
      <c r="B410" s="849" t="s">
        <v>345</v>
      </c>
      <c r="C410" s="842"/>
      <c r="D410" s="850" t="s">
        <v>281</v>
      </c>
      <c r="E410" s="884">
        <v>1</v>
      </c>
      <c r="F410" s="850" t="s">
        <v>77</v>
      </c>
      <c r="G410" s="851"/>
      <c r="H410" s="851">
        <f>SUM(H411:H413)</f>
        <v>0</v>
      </c>
      <c r="I410" s="851"/>
      <c r="J410" s="851">
        <f>SUM(J411:J413)</f>
        <v>0</v>
      </c>
      <c r="K410" s="851"/>
      <c r="L410" s="851">
        <f>SUM(L411:L413)</f>
        <v>0</v>
      </c>
      <c r="M410" s="851">
        <f>SUM(M411:M413)</f>
        <v>0</v>
      </c>
      <c r="N410" s="840"/>
      <c r="O410" s="852">
        <f>SUM(M411:M413)</f>
        <v>0</v>
      </c>
      <c r="P410" s="885" t="str">
        <f>B410</f>
        <v>V2-5-X</v>
      </c>
      <c r="Q410" s="853"/>
      <c r="R410" s="847"/>
    </row>
    <row r="411" spans="2:27" ht="15.75" hidden="1" customHeight="1" outlineLevel="2">
      <c r="B411" s="886"/>
      <c r="C411" s="842"/>
      <c r="D411" s="901" t="s">
        <v>188</v>
      </c>
      <c r="E411" s="887"/>
      <c r="F411" s="865"/>
      <c r="G411" s="888"/>
      <c r="H411" s="888"/>
      <c r="I411" s="903"/>
      <c r="J411" s="903"/>
      <c r="K411" s="903"/>
      <c r="L411" s="888"/>
      <c r="M411" s="888"/>
      <c r="N411" s="840"/>
      <c r="O411" s="889"/>
      <c r="P411" s="889"/>
      <c r="Q411" s="889"/>
      <c r="R411" s="847"/>
    </row>
    <row r="412" spans="2:27" ht="15.75" hidden="1" customHeight="1" outlineLevel="2">
      <c r="B412" s="886"/>
      <c r="C412" s="842"/>
      <c r="D412" s="921" t="str">
        <f>D410</f>
        <v>Bijkomende kosten</v>
      </c>
      <c r="E412" s="887">
        <v>1</v>
      </c>
      <c r="F412" s="865"/>
      <c r="G412" s="888"/>
      <c r="H412" s="888">
        <f t="shared" ref="H412" si="156">E412*G412</f>
        <v>0</v>
      </c>
      <c r="I412" s="888">
        <v>0</v>
      </c>
      <c r="J412" s="888">
        <f t="shared" ref="J412" si="157">E412*I412</f>
        <v>0</v>
      </c>
      <c r="K412" s="888"/>
      <c r="L412" s="888">
        <f t="shared" ref="L412" si="158">E412*K412</f>
        <v>0</v>
      </c>
      <c r="M412" s="888">
        <f>J412+H412*Onderbouwing_M29!$Q$2+L412</f>
        <v>0</v>
      </c>
      <c r="N412" s="840"/>
      <c r="O412" s="889"/>
      <c r="P412" s="889"/>
      <c r="Q412" s="889"/>
      <c r="R412" s="847"/>
    </row>
    <row r="413" spans="2:27" ht="15.75" hidden="1" customHeight="1" outlineLevel="2">
      <c r="B413" s="886"/>
      <c r="C413" s="842"/>
      <c r="D413" s="939"/>
      <c r="E413" s="887"/>
      <c r="F413" s="865"/>
      <c r="G413" s="888"/>
      <c r="H413" s="888"/>
      <c r="I413" s="888"/>
      <c r="J413" s="888"/>
      <c r="K413" s="888"/>
      <c r="L413" s="888"/>
      <c r="M413" s="888"/>
      <c r="N413" s="840"/>
      <c r="O413" s="889"/>
      <c r="P413" s="889"/>
      <c r="Q413" s="889"/>
      <c r="R413" s="847"/>
    </row>
    <row r="414" spans="2:27" ht="15.75" hidden="1" customHeight="1" outlineLevel="2">
      <c r="B414" s="886"/>
      <c r="C414" s="842"/>
      <c r="D414" s="939"/>
      <c r="E414" s="887"/>
      <c r="F414" s="865"/>
      <c r="G414" s="888"/>
      <c r="H414" s="888"/>
      <c r="I414" s="888"/>
      <c r="J414" s="888"/>
      <c r="K414" s="888"/>
      <c r="L414" s="888"/>
      <c r="M414" s="888"/>
      <c r="N414" s="840"/>
      <c r="O414" s="889"/>
      <c r="P414" s="889"/>
      <c r="Q414" s="889"/>
      <c r="R414" s="847"/>
    </row>
    <row r="415" spans="2:27" ht="10.25" hidden="1" customHeight="1" outlineLevel="2">
      <c r="B415" s="892"/>
      <c r="C415" s="842"/>
      <c r="D415" s="893"/>
      <c r="E415" s="894"/>
      <c r="F415" s="893"/>
      <c r="G415" s="895"/>
      <c r="H415" s="895"/>
      <c r="I415" s="895"/>
      <c r="J415" s="895"/>
      <c r="K415" s="895"/>
      <c r="L415" s="895"/>
      <c r="M415" s="895"/>
      <c r="N415" s="840"/>
      <c r="O415" s="896"/>
      <c r="P415" s="897"/>
      <c r="Q415" s="920"/>
      <c r="R415" s="847"/>
    </row>
    <row r="416" spans="2:27" ht="15.75" hidden="1" customHeight="1" outlineLevel="2">
      <c r="B416" s="849" t="s">
        <v>346</v>
      </c>
      <c r="C416" s="842"/>
      <c r="D416" s="850" t="s">
        <v>1448</v>
      </c>
      <c r="E416" s="884">
        <f>1.2*1.8</f>
        <v>2.16</v>
      </c>
      <c r="F416" s="850" t="s">
        <v>79</v>
      </c>
      <c r="G416" s="851"/>
      <c r="H416" s="851">
        <f>SUM(H417:H425)</f>
        <v>2.4672000000000005</v>
      </c>
      <c r="I416" s="851"/>
      <c r="J416" s="851">
        <f>SUM(J417:J425)</f>
        <v>395.76000000000005</v>
      </c>
      <c r="K416" s="851"/>
      <c r="L416" s="851">
        <f>SUM(L417:L425)</f>
        <v>5.4</v>
      </c>
      <c r="M416" s="851">
        <f>SUM(M417:M425)</f>
        <v>549.19200000000001</v>
      </c>
      <c r="N416" s="840"/>
      <c r="O416" s="852">
        <f>M416/E416</f>
        <v>254.25555555555553</v>
      </c>
      <c r="P416" s="885" t="str">
        <f>B416</f>
        <v>V2-6-A</v>
      </c>
      <c r="Q416" s="853"/>
      <c r="R416" s="847"/>
    </row>
    <row r="417" spans="2:18" ht="15.75" hidden="1" customHeight="1" outlineLevel="2">
      <c r="B417" s="886"/>
      <c r="C417" s="842"/>
      <c r="D417" s="901" t="s">
        <v>329</v>
      </c>
      <c r="E417" s="887"/>
      <c r="F417" s="865"/>
      <c r="G417" s="888"/>
      <c r="H417" s="888"/>
      <c r="I417" s="903"/>
      <c r="J417" s="903"/>
      <c r="K417" s="903"/>
      <c r="L417" s="888"/>
      <c r="M417" s="888"/>
      <c r="N417" s="840"/>
      <c r="O417" s="946" t="s">
        <v>293</v>
      </c>
      <c r="P417" s="889"/>
      <c r="Q417" s="889"/>
      <c r="R417" s="847"/>
    </row>
    <row r="418" spans="2:18" ht="15.75" hidden="1" customHeight="1" outlineLevel="2">
      <c r="B418" s="927"/>
      <c r="C418" s="842"/>
      <c r="D418" s="913" t="s">
        <v>308</v>
      </c>
      <c r="E418" s="914">
        <f>E416</f>
        <v>2.16</v>
      </c>
      <c r="F418" s="915" t="s">
        <v>79</v>
      </c>
      <c r="G418" s="859">
        <v>0.25</v>
      </c>
      <c r="H418" s="859">
        <f t="shared" ref="H418:H425" si="159">E418*G418</f>
        <v>0.54</v>
      </c>
      <c r="I418" s="859">
        <v>0</v>
      </c>
      <c r="J418" s="859">
        <f t="shared" ref="J418:J425" si="160">E418*I418</f>
        <v>0</v>
      </c>
      <c r="K418" s="859">
        <v>2.5</v>
      </c>
      <c r="L418" s="859">
        <f>E418*K418</f>
        <v>5.4</v>
      </c>
      <c r="M418" s="859">
        <f>J418+H418*Onderbouwing_M29!$Q$2+L418</f>
        <v>37.800000000000004</v>
      </c>
      <c r="N418" s="840"/>
      <c r="O418" s="865"/>
      <c r="P418" s="889"/>
      <c r="Q418" s="865"/>
      <c r="R418" s="866"/>
    </row>
    <row r="419" spans="2:18" ht="15.75" hidden="1" customHeight="1" outlineLevel="2">
      <c r="B419" s="927"/>
      <c r="C419" s="842"/>
      <c r="D419" s="913" t="s">
        <v>266</v>
      </c>
      <c r="E419" s="914">
        <f>E416</f>
        <v>2.16</v>
      </c>
      <c r="F419" s="915" t="s">
        <v>79</v>
      </c>
      <c r="G419" s="859">
        <v>0.12</v>
      </c>
      <c r="H419" s="859">
        <f t="shared" si="159"/>
        <v>0.25919999999999999</v>
      </c>
      <c r="I419" s="859">
        <v>5</v>
      </c>
      <c r="J419" s="859">
        <f t="shared" si="160"/>
        <v>10.8</v>
      </c>
      <c r="K419" s="859"/>
      <c r="L419" s="859">
        <f>+K419*E419</f>
        <v>0</v>
      </c>
      <c r="M419" s="859">
        <f>J419+H419*Onderbouwing_M29!$Q$2+L419</f>
        <v>26.352</v>
      </c>
      <c r="N419" s="840"/>
      <c r="O419" s="865"/>
      <c r="P419" s="889"/>
      <c r="Q419" s="865"/>
      <c r="R419" s="866">
        <f>M419-O419</f>
        <v>26.352</v>
      </c>
    </row>
    <row r="420" spans="2:18" ht="15.75" hidden="1" customHeight="1" outlineLevel="2">
      <c r="B420" s="927"/>
      <c r="C420" s="842"/>
      <c r="D420" s="913" t="s">
        <v>321</v>
      </c>
      <c r="E420" s="914">
        <f>1.2+1.2+1.8+1.8</f>
        <v>6</v>
      </c>
      <c r="F420" s="915" t="s">
        <v>76</v>
      </c>
      <c r="G420" s="859">
        <v>0.05</v>
      </c>
      <c r="H420" s="859">
        <f t="shared" si="159"/>
        <v>0.30000000000000004</v>
      </c>
      <c r="I420" s="859">
        <v>0</v>
      </c>
      <c r="J420" s="859">
        <f t="shared" si="160"/>
        <v>0</v>
      </c>
      <c r="K420" s="859">
        <v>0</v>
      </c>
      <c r="L420" s="859">
        <f>+K420*E420</f>
        <v>0</v>
      </c>
      <c r="M420" s="859">
        <f>J420+H420*Onderbouwing_M29!$Q$2+L420</f>
        <v>18.000000000000004</v>
      </c>
      <c r="N420" s="840"/>
      <c r="O420" s="865"/>
      <c r="P420" s="889"/>
      <c r="Q420" s="865"/>
      <c r="R420" s="866"/>
    </row>
    <row r="421" spans="2:18" ht="15.75" hidden="1" customHeight="1" outlineLevel="2">
      <c r="B421" s="927"/>
      <c r="C421" s="842"/>
      <c r="D421" s="913" t="s">
        <v>1449</v>
      </c>
      <c r="E421" s="914">
        <f>E416</f>
        <v>2.16</v>
      </c>
      <c r="F421" s="915" t="s">
        <v>79</v>
      </c>
      <c r="G421" s="859">
        <v>0.3</v>
      </c>
      <c r="H421" s="859">
        <f t="shared" si="159"/>
        <v>0.64800000000000002</v>
      </c>
      <c r="I421" s="859">
        <v>161</v>
      </c>
      <c r="J421" s="859">
        <f t="shared" si="160"/>
        <v>347.76000000000005</v>
      </c>
      <c r="K421" s="859"/>
      <c r="L421" s="859">
        <f>+K421*E421</f>
        <v>0</v>
      </c>
      <c r="M421" s="859">
        <f>J421+H421*Onderbouwing_M29!$Q$2+L421</f>
        <v>386.64000000000004</v>
      </c>
      <c r="N421" s="840"/>
      <c r="O421" s="865"/>
      <c r="P421" s="889"/>
      <c r="Q421" s="865"/>
      <c r="R421" s="866">
        <f>M421-O421</f>
        <v>386.64000000000004</v>
      </c>
    </row>
    <row r="422" spans="2:18" ht="15.75" hidden="1" customHeight="1" outlineLevel="2">
      <c r="B422" s="927"/>
      <c r="C422" s="842"/>
      <c r="D422" s="913" t="s">
        <v>311</v>
      </c>
      <c r="E422" s="914">
        <f>E420-E423</f>
        <v>4.8</v>
      </c>
      <c r="F422" s="915" t="s">
        <v>76</v>
      </c>
      <c r="G422" s="859">
        <v>0.12</v>
      </c>
      <c r="H422" s="859">
        <f t="shared" si="159"/>
        <v>0.57599999999999996</v>
      </c>
      <c r="I422" s="859">
        <v>5.5</v>
      </c>
      <c r="J422" s="859">
        <f t="shared" si="160"/>
        <v>26.4</v>
      </c>
      <c r="K422" s="859"/>
      <c r="L422" s="859">
        <f>E422*K422</f>
        <v>0</v>
      </c>
      <c r="M422" s="859">
        <f>J422+H422*Onderbouwing_M29!$Q$2+L422</f>
        <v>60.959999999999994</v>
      </c>
      <c r="N422" s="840"/>
      <c r="O422" s="865"/>
      <c r="P422" s="889"/>
      <c r="Q422" s="865"/>
      <c r="R422" s="866"/>
    </row>
    <row r="423" spans="2:18" ht="15.75" hidden="1" customHeight="1" outlineLevel="2">
      <c r="B423" s="927"/>
      <c r="C423" s="842"/>
      <c r="D423" s="913" t="s">
        <v>312</v>
      </c>
      <c r="E423" s="914">
        <v>1.2</v>
      </c>
      <c r="F423" s="915" t="s">
        <v>79</v>
      </c>
      <c r="G423" s="859">
        <v>0.12</v>
      </c>
      <c r="H423" s="859">
        <f t="shared" si="159"/>
        <v>0.14399999999999999</v>
      </c>
      <c r="I423" s="859">
        <v>9</v>
      </c>
      <c r="J423" s="859">
        <f t="shared" si="160"/>
        <v>10.799999999999999</v>
      </c>
      <c r="K423" s="859"/>
      <c r="L423" s="859">
        <f>E423*K423</f>
        <v>0</v>
      </c>
      <c r="M423" s="859">
        <f>J423+H423*Onderbouwing_M29!$Q$2+L423</f>
        <v>19.439999999999998</v>
      </c>
      <c r="N423" s="840"/>
      <c r="O423" s="865"/>
      <c r="P423" s="889"/>
      <c r="Q423" s="865"/>
      <c r="R423" s="866"/>
    </row>
    <row r="424" spans="2:18" ht="15.75" hidden="1" customHeight="1" outlineLevel="2">
      <c r="B424" s="927"/>
      <c r="C424" s="842"/>
      <c r="D424" s="913" t="s">
        <v>313</v>
      </c>
      <c r="E424" s="914"/>
      <c r="F424" s="915" t="s">
        <v>297</v>
      </c>
      <c r="G424" s="859"/>
      <c r="H424" s="859">
        <f t="shared" si="159"/>
        <v>0</v>
      </c>
      <c r="I424" s="859">
        <v>0</v>
      </c>
      <c r="J424" s="859">
        <f t="shared" si="160"/>
        <v>0</v>
      </c>
      <c r="K424" s="859">
        <v>0</v>
      </c>
      <c r="L424" s="859">
        <f>+K424*E424</f>
        <v>0</v>
      </c>
      <c r="M424" s="859">
        <f>J424+H424*Onderbouwing_M29!$Q$2+L424</f>
        <v>0</v>
      </c>
      <c r="N424" s="840"/>
      <c r="O424" s="865"/>
      <c r="P424" s="889"/>
      <c r="Q424" s="865"/>
      <c r="R424" s="866">
        <f>M424-O424</f>
        <v>0</v>
      </c>
    </row>
    <row r="425" spans="2:18" ht="15.75" hidden="1" customHeight="1" outlineLevel="2">
      <c r="B425" s="886"/>
      <c r="C425" s="842"/>
      <c r="D425" s="939"/>
      <c r="E425" s="887"/>
      <c r="F425" s="865"/>
      <c r="G425" s="888">
        <v>0</v>
      </c>
      <c r="H425" s="888">
        <f t="shared" si="159"/>
        <v>0</v>
      </c>
      <c r="I425" s="888">
        <v>0</v>
      </c>
      <c r="J425" s="888">
        <f t="shared" si="160"/>
        <v>0</v>
      </c>
      <c r="K425" s="888"/>
      <c r="L425" s="888">
        <f t="shared" ref="L425" si="161">E425*K425</f>
        <v>0</v>
      </c>
      <c r="M425" s="888">
        <f>J425+H425*Onderbouwing_M29!$Q$2+L425</f>
        <v>0</v>
      </c>
      <c r="N425" s="840"/>
      <c r="O425" s="889"/>
      <c r="P425" s="889"/>
      <c r="Q425" s="889"/>
      <c r="R425" s="847"/>
    </row>
    <row r="426" spans="2:18" ht="10.25" hidden="1" customHeight="1" outlineLevel="2"/>
    <row r="427" spans="2:18" ht="15.75" hidden="1" customHeight="1" outlineLevel="2">
      <c r="B427" s="849" t="s">
        <v>347</v>
      </c>
      <c r="C427" s="842"/>
      <c r="D427" s="850" t="s">
        <v>1450</v>
      </c>
      <c r="E427" s="884">
        <f>1.2*1.8</f>
        <v>2.16</v>
      </c>
      <c r="F427" s="850" t="s">
        <v>79</v>
      </c>
      <c r="G427" s="851"/>
      <c r="H427" s="851">
        <f>SUM(H428:H436)</f>
        <v>5.6712000000000007</v>
      </c>
      <c r="I427" s="851"/>
      <c r="J427" s="851">
        <f>SUM(J428:J436)</f>
        <v>406.56000000000006</v>
      </c>
      <c r="K427" s="851"/>
      <c r="L427" s="851">
        <f>SUM(L428:L436)</f>
        <v>5.4</v>
      </c>
      <c r="M427" s="851">
        <f>SUM(M428:M436)</f>
        <v>752.23199999999997</v>
      </c>
      <c r="N427" s="840"/>
      <c r="O427" s="852">
        <f>M427/E427</f>
        <v>348.25555555555553</v>
      </c>
      <c r="P427" s="885" t="s">
        <v>1579</v>
      </c>
      <c r="Q427" s="853"/>
      <c r="R427" s="847"/>
    </row>
    <row r="428" spans="2:18" ht="15.75" hidden="1" customHeight="1" outlineLevel="2">
      <c r="B428" s="886"/>
      <c r="C428" s="842"/>
      <c r="D428" s="901" t="s">
        <v>329</v>
      </c>
      <c r="E428" s="887"/>
      <c r="F428" s="865"/>
      <c r="G428" s="888"/>
      <c r="H428" s="888"/>
      <c r="I428" s="903"/>
      <c r="J428" s="903"/>
      <c r="K428" s="903"/>
      <c r="L428" s="888"/>
      <c r="M428" s="888"/>
      <c r="N428" s="840"/>
      <c r="O428" s="946" t="s">
        <v>293</v>
      </c>
      <c r="P428" s="889"/>
      <c r="Q428" s="889"/>
      <c r="R428" s="847"/>
    </row>
    <row r="429" spans="2:18" ht="15.75" hidden="1" customHeight="1" outlineLevel="2">
      <c r="B429" s="927"/>
      <c r="C429" s="842"/>
      <c r="D429" s="913" t="s">
        <v>308</v>
      </c>
      <c r="E429" s="914">
        <f>E427</f>
        <v>2.16</v>
      </c>
      <c r="F429" s="915" t="s">
        <v>79</v>
      </c>
      <c r="G429" s="859">
        <v>0.3</v>
      </c>
      <c r="H429" s="859">
        <f t="shared" ref="H429:H436" si="162">E429*G429</f>
        <v>0.64800000000000002</v>
      </c>
      <c r="I429" s="859">
        <v>0</v>
      </c>
      <c r="J429" s="859">
        <f t="shared" ref="J429:J436" si="163">E429*I429</f>
        <v>0</v>
      </c>
      <c r="K429" s="859">
        <v>2.5</v>
      </c>
      <c r="L429" s="859">
        <f>E429*K429</f>
        <v>5.4</v>
      </c>
      <c r="M429" s="859">
        <f>J429+H429*Onderbouwing_M29!$Q$2+L429</f>
        <v>44.28</v>
      </c>
      <c r="N429" s="840"/>
      <c r="O429" s="865"/>
      <c r="P429" s="889"/>
      <c r="Q429" s="865"/>
      <c r="R429" s="866"/>
    </row>
    <row r="430" spans="2:18" ht="15.75" hidden="1" customHeight="1" outlineLevel="2">
      <c r="B430" s="927"/>
      <c r="C430" s="842"/>
      <c r="D430" s="913" t="s">
        <v>266</v>
      </c>
      <c r="E430" s="914">
        <f>E429</f>
        <v>2.16</v>
      </c>
      <c r="F430" s="915" t="s">
        <v>79</v>
      </c>
      <c r="G430" s="859">
        <v>0.12</v>
      </c>
      <c r="H430" s="859">
        <f t="shared" si="162"/>
        <v>0.25919999999999999</v>
      </c>
      <c r="I430" s="859">
        <v>5</v>
      </c>
      <c r="J430" s="859">
        <f t="shared" si="163"/>
        <v>10.8</v>
      </c>
      <c r="K430" s="859"/>
      <c r="L430" s="859">
        <f>+K430*E430</f>
        <v>0</v>
      </c>
      <c r="M430" s="859">
        <f>J430+H430*Onderbouwing_M29!$Q$2+L430</f>
        <v>26.352</v>
      </c>
      <c r="N430" s="840"/>
      <c r="O430" s="865"/>
      <c r="P430" s="889"/>
      <c r="Q430" s="865"/>
      <c r="R430" s="866">
        <f>M430-O430</f>
        <v>26.352</v>
      </c>
    </row>
    <row r="431" spans="2:18" ht="15.75" hidden="1" customHeight="1" outlineLevel="2">
      <c r="B431" s="927"/>
      <c r="C431" s="842"/>
      <c r="D431" s="913" t="s">
        <v>348</v>
      </c>
      <c r="E431" s="914">
        <f>1.2+1.2+1.8+1.8</f>
        <v>6</v>
      </c>
      <c r="F431" s="915" t="s">
        <v>76</v>
      </c>
      <c r="G431" s="859">
        <v>0.2</v>
      </c>
      <c r="H431" s="859">
        <f t="shared" si="162"/>
        <v>1.2000000000000002</v>
      </c>
      <c r="I431" s="859">
        <v>5</v>
      </c>
      <c r="J431" s="859">
        <f t="shared" si="163"/>
        <v>30</v>
      </c>
      <c r="K431" s="859">
        <v>0</v>
      </c>
      <c r="L431" s="859">
        <f>+K431*E431</f>
        <v>0</v>
      </c>
      <c r="M431" s="859">
        <f>J431+H431*Onderbouwing_M29!$Q$2+L431</f>
        <v>102.00000000000001</v>
      </c>
      <c r="N431" s="840"/>
      <c r="O431" s="865"/>
      <c r="P431" s="889"/>
      <c r="Q431" s="865"/>
      <c r="R431" s="866"/>
    </row>
    <row r="432" spans="2:18" ht="15.75" hidden="1" customHeight="1" outlineLevel="2">
      <c r="B432" s="927"/>
      <c r="C432" s="842"/>
      <c r="D432" s="913" t="s">
        <v>1449</v>
      </c>
      <c r="E432" s="914">
        <f>E429</f>
        <v>2.16</v>
      </c>
      <c r="F432" s="915" t="s">
        <v>79</v>
      </c>
      <c r="G432" s="859">
        <v>0.4</v>
      </c>
      <c r="H432" s="859">
        <f t="shared" si="162"/>
        <v>0.8640000000000001</v>
      </c>
      <c r="I432" s="859">
        <v>161</v>
      </c>
      <c r="J432" s="859">
        <f t="shared" si="163"/>
        <v>347.76000000000005</v>
      </c>
      <c r="K432" s="859"/>
      <c r="L432" s="859">
        <f>+K432*E432</f>
        <v>0</v>
      </c>
      <c r="M432" s="859">
        <f>J432+H432*Onderbouwing_M29!$Q$2+L432</f>
        <v>399.6</v>
      </c>
      <c r="N432" s="840"/>
      <c r="O432" s="865"/>
      <c r="P432" s="889"/>
      <c r="Q432" s="865"/>
      <c r="R432" s="866">
        <f>M432-O432</f>
        <v>399.6</v>
      </c>
    </row>
    <row r="433" spans="2:18" ht="15.75" hidden="1" customHeight="1" outlineLevel="2">
      <c r="B433" s="927"/>
      <c r="C433" s="842"/>
      <c r="D433" s="913" t="s">
        <v>349</v>
      </c>
      <c r="E433" s="914">
        <f>E431</f>
        <v>6</v>
      </c>
      <c r="F433" s="915" t="s">
        <v>76</v>
      </c>
      <c r="G433" s="859">
        <v>0.45</v>
      </c>
      <c r="H433" s="859">
        <f t="shared" si="162"/>
        <v>2.7</v>
      </c>
      <c r="I433" s="859">
        <v>3</v>
      </c>
      <c r="J433" s="859">
        <f t="shared" si="163"/>
        <v>18</v>
      </c>
      <c r="K433" s="859"/>
      <c r="L433" s="859">
        <f>E433*K433</f>
        <v>0</v>
      </c>
      <c r="M433" s="859">
        <f>J433+H433*Onderbouwing_M29!$Q$2+L433</f>
        <v>180</v>
      </c>
      <c r="N433" s="840"/>
      <c r="O433" s="865"/>
      <c r="P433" s="889"/>
      <c r="Q433" s="865"/>
      <c r="R433" s="866"/>
    </row>
    <row r="434" spans="2:18" ht="15.75" hidden="1" customHeight="1" outlineLevel="2">
      <c r="B434" s="927"/>
      <c r="C434" s="842"/>
      <c r="D434" s="913"/>
      <c r="E434" s="914"/>
      <c r="F434" s="915"/>
      <c r="G434" s="859"/>
      <c r="H434" s="859">
        <f t="shared" si="162"/>
        <v>0</v>
      </c>
      <c r="I434" s="859"/>
      <c r="J434" s="859">
        <f t="shared" si="163"/>
        <v>0</v>
      </c>
      <c r="K434" s="859"/>
      <c r="L434" s="859">
        <f>E434*K434</f>
        <v>0</v>
      </c>
      <c r="M434" s="859">
        <f>J434+H434*Onderbouwing_M29!$Q$2+L434</f>
        <v>0</v>
      </c>
      <c r="N434" s="840"/>
      <c r="O434" s="865"/>
      <c r="P434" s="889"/>
      <c r="Q434" s="865"/>
      <c r="R434" s="866"/>
    </row>
    <row r="435" spans="2:18" ht="15.75" hidden="1" customHeight="1" outlineLevel="2">
      <c r="B435" s="927"/>
      <c r="C435" s="842"/>
      <c r="D435" s="913" t="s">
        <v>313</v>
      </c>
      <c r="E435" s="914"/>
      <c r="F435" s="915" t="s">
        <v>297</v>
      </c>
      <c r="G435" s="859"/>
      <c r="H435" s="859">
        <f t="shared" si="162"/>
        <v>0</v>
      </c>
      <c r="I435" s="859">
        <v>0</v>
      </c>
      <c r="J435" s="859">
        <f t="shared" si="163"/>
        <v>0</v>
      </c>
      <c r="K435" s="859">
        <v>0</v>
      </c>
      <c r="L435" s="859">
        <f>+K435*E435</f>
        <v>0</v>
      </c>
      <c r="M435" s="859">
        <f>J435+H435*Onderbouwing_M29!$Q$2+L435</f>
        <v>0</v>
      </c>
      <c r="N435" s="840"/>
      <c r="O435" s="865"/>
      <c r="P435" s="889"/>
      <c r="Q435" s="865"/>
      <c r="R435" s="866">
        <f>M435-O435</f>
        <v>0</v>
      </c>
    </row>
    <row r="436" spans="2:18" ht="15.75" hidden="1" customHeight="1" outlineLevel="2">
      <c r="B436" s="886"/>
      <c r="C436" s="842"/>
      <c r="D436" s="939"/>
      <c r="E436" s="887"/>
      <c r="F436" s="865"/>
      <c r="G436" s="888">
        <v>0</v>
      </c>
      <c r="H436" s="888">
        <f t="shared" si="162"/>
        <v>0</v>
      </c>
      <c r="I436" s="888">
        <v>0</v>
      </c>
      <c r="J436" s="888">
        <f t="shared" si="163"/>
        <v>0</v>
      </c>
      <c r="K436" s="888"/>
      <c r="L436" s="888">
        <f t="shared" ref="L436" si="164">E436*K436</f>
        <v>0</v>
      </c>
      <c r="M436" s="888">
        <f>J436+H436*Onderbouwing_M29!$Q$2+L436</f>
        <v>0</v>
      </c>
      <c r="N436" s="840"/>
      <c r="O436" s="889"/>
      <c r="P436" s="889"/>
      <c r="Q436" s="889"/>
      <c r="R436" s="847"/>
    </row>
    <row r="437" spans="2:18" ht="10.25" hidden="1" customHeight="1" outlineLevel="2">
      <c r="B437" s="892"/>
      <c r="C437" s="842"/>
      <c r="D437" s="893"/>
      <c r="E437" s="894"/>
      <c r="F437" s="893"/>
      <c r="G437" s="895"/>
      <c r="H437" s="895"/>
      <c r="I437" s="895"/>
      <c r="J437" s="895"/>
      <c r="K437" s="895"/>
      <c r="L437" s="895"/>
      <c r="M437" s="895"/>
      <c r="N437" s="840"/>
      <c r="O437" s="896"/>
      <c r="P437" s="897"/>
      <c r="Q437" s="920"/>
      <c r="R437" s="847"/>
    </row>
    <row r="438" spans="2:18" ht="15.75" hidden="1" customHeight="1" outlineLevel="2">
      <c r="B438" s="849" t="s">
        <v>350</v>
      </c>
      <c r="C438" s="842"/>
      <c r="D438" s="850" t="s">
        <v>281</v>
      </c>
      <c r="E438" s="884">
        <v>1</v>
      </c>
      <c r="F438" s="850" t="s">
        <v>77</v>
      </c>
      <c r="G438" s="851"/>
      <c r="H438" s="851">
        <f>SUM(H439:H442)</f>
        <v>0</v>
      </c>
      <c r="I438" s="851"/>
      <c r="J438" s="851">
        <f>SUM(J439:J442)</f>
        <v>0</v>
      </c>
      <c r="K438" s="851"/>
      <c r="L438" s="851">
        <f>SUM(L439:L442)</f>
        <v>0</v>
      </c>
      <c r="M438" s="851">
        <f>SUM(M439:M442)</f>
        <v>0</v>
      </c>
      <c r="N438" s="840"/>
      <c r="O438" s="852">
        <f>SUM(M439:M442)</f>
        <v>0</v>
      </c>
      <c r="P438" s="885" t="str">
        <f>B438</f>
        <v>V2-6-X</v>
      </c>
      <c r="Q438" s="853"/>
      <c r="R438" s="847"/>
    </row>
    <row r="439" spans="2:18" ht="15.75" hidden="1" customHeight="1" outlineLevel="2">
      <c r="B439" s="886"/>
      <c r="C439" s="842"/>
      <c r="D439" s="901" t="s">
        <v>188</v>
      </c>
      <c r="E439" s="887"/>
      <c r="F439" s="865"/>
      <c r="G439" s="888"/>
      <c r="H439" s="888"/>
      <c r="I439" s="903"/>
      <c r="J439" s="903"/>
      <c r="K439" s="903"/>
      <c r="L439" s="888"/>
      <c r="M439" s="888"/>
      <c r="N439" s="840"/>
      <c r="O439" s="889"/>
      <c r="P439" s="889"/>
      <c r="Q439" s="889"/>
      <c r="R439" s="847"/>
    </row>
    <row r="440" spans="2:18" ht="15.75" hidden="1" customHeight="1" outlineLevel="2">
      <c r="B440" s="886"/>
      <c r="C440" s="842"/>
      <c r="D440" s="913" t="str">
        <f>D438</f>
        <v>Bijkomende kosten</v>
      </c>
      <c r="E440" s="887"/>
      <c r="F440" s="865"/>
      <c r="G440" s="888"/>
      <c r="H440" s="888">
        <f t="shared" ref="H440" si="165">E440*G440</f>
        <v>0</v>
      </c>
      <c r="I440" s="888"/>
      <c r="J440" s="888">
        <f t="shared" ref="J440" si="166">E440*I440</f>
        <v>0</v>
      </c>
      <c r="K440" s="888"/>
      <c r="L440" s="888">
        <f t="shared" ref="L440" si="167">E440*K440</f>
        <v>0</v>
      </c>
      <c r="M440" s="888">
        <f>J440+H440*Onderbouwing_M29!$Q$2+L440</f>
        <v>0</v>
      </c>
      <c r="N440" s="840"/>
      <c r="O440" s="889"/>
      <c r="P440" s="889"/>
      <c r="Q440" s="889"/>
      <c r="R440" s="847"/>
    </row>
    <row r="441" spans="2:18" ht="15.75" hidden="1" customHeight="1" outlineLevel="2">
      <c r="B441" s="886"/>
      <c r="C441" s="842"/>
      <c r="D441" s="939"/>
      <c r="E441" s="887"/>
      <c r="F441" s="865"/>
      <c r="G441" s="888"/>
      <c r="H441" s="888">
        <f t="shared" ref="H441:H442" si="168">E441*G441</f>
        <v>0</v>
      </c>
      <c r="I441" s="888"/>
      <c r="J441" s="888">
        <f t="shared" ref="J441:J442" si="169">E441*I441</f>
        <v>0</v>
      </c>
      <c r="K441" s="888"/>
      <c r="L441" s="888">
        <f t="shared" ref="L441:L442" si="170">E441*K441</f>
        <v>0</v>
      </c>
      <c r="M441" s="888">
        <f>J441+H441*Onderbouwing_M29!$Q$2+L441</f>
        <v>0</v>
      </c>
      <c r="N441" s="840"/>
      <c r="O441" s="889"/>
      <c r="P441" s="889"/>
      <c r="Q441" s="889"/>
      <c r="R441" s="847"/>
    </row>
    <row r="442" spans="2:18" ht="15.75" hidden="1" customHeight="1" outlineLevel="2">
      <c r="B442" s="886"/>
      <c r="C442" s="842"/>
      <c r="D442" s="939"/>
      <c r="E442" s="887"/>
      <c r="F442" s="865"/>
      <c r="G442" s="888"/>
      <c r="H442" s="888">
        <f t="shared" si="168"/>
        <v>0</v>
      </c>
      <c r="I442" s="888"/>
      <c r="J442" s="888">
        <f t="shared" si="169"/>
        <v>0</v>
      </c>
      <c r="K442" s="888"/>
      <c r="L442" s="888">
        <f t="shared" si="170"/>
        <v>0</v>
      </c>
      <c r="M442" s="888">
        <f>J442+H442*Onderbouwing_M29!$Q$2+L442</f>
        <v>0</v>
      </c>
      <c r="N442" s="840"/>
      <c r="O442" s="889"/>
      <c r="P442" s="889"/>
      <c r="Q442" s="889"/>
      <c r="R442" s="847"/>
    </row>
    <row r="443" spans="2:18" ht="10.25" hidden="1" customHeight="1" outlineLevel="2">
      <c r="B443" s="892"/>
      <c r="C443" s="842"/>
      <c r="D443" s="893"/>
      <c r="E443" s="894"/>
      <c r="F443" s="893"/>
      <c r="G443" s="895"/>
      <c r="H443" s="895"/>
      <c r="I443" s="895"/>
      <c r="J443" s="895"/>
      <c r="K443" s="895"/>
      <c r="L443" s="895"/>
      <c r="M443" s="895"/>
      <c r="N443" s="840"/>
      <c r="O443" s="896"/>
      <c r="P443" s="897"/>
      <c r="Q443" s="920"/>
      <c r="R443" s="847"/>
    </row>
    <row r="444" spans="2:18" ht="15.75" hidden="1" customHeight="1" outlineLevel="2">
      <c r="B444" s="849" t="s">
        <v>351</v>
      </c>
      <c r="C444" s="842"/>
      <c r="D444" s="850" t="s">
        <v>352</v>
      </c>
      <c r="E444" s="884">
        <f>1.2*1.8</f>
        <v>2.16</v>
      </c>
      <c r="F444" s="850" t="s">
        <v>79</v>
      </c>
      <c r="G444" s="851"/>
      <c r="H444" s="851">
        <f>SUM(H445:H453)</f>
        <v>3.4752000000000005</v>
      </c>
      <c r="I444" s="851"/>
      <c r="J444" s="851">
        <f>SUM(J445:J453)</f>
        <v>749.99999999999989</v>
      </c>
      <c r="K444" s="851"/>
      <c r="L444" s="851">
        <f>SUM(L445:L453)</f>
        <v>5.4</v>
      </c>
      <c r="M444" s="851">
        <f>SUM(M445:M453)</f>
        <v>963.91200000000003</v>
      </c>
      <c r="N444" s="840"/>
      <c r="O444" s="852">
        <f>M444/E444</f>
        <v>446.25555555555553</v>
      </c>
      <c r="P444" s="885" t="str">
        <f>B444</f>
        <v>V2-7-A</v>
      </c>
      <c r="Q444" s="853"/>
      <c r="R444" s="847"/>
    </row>
    <row r="445" spans="2:18" ht="15.75" hidden="1" customHeight="1" outlineLevel="2">
      <c r="B445" s="886"/>
      <c r="C445" s="842"/>
      <c r="D445" s="901" t="s">
        <v>329</v>
      </c>
      <c r="E445" s="887"/>
      <c r="F445" s="865"/>
      <c r="G445" s="888"/>
      <c r="H445" s="888"/>
      <c r="I445" s="903"/>
      <c r="J445" s="903"/>
      <c r="K445" s="903"/>
      <c r="L445" s="888"/>
      <c r="M445" s="888"/>
      <c r="N445" s="840"/>
      <c r="O445" s="946" t="s">
        <v>293</v>
      </c>
      <c r="P445" s="889"/>
      <c r="Q445" s="889"/>
      <c r="R445" s="847"/>
    </row>
    <row r="446" spans="2:18" ht="15.75" hidden="1" customHeight="1" outlineLevel="2">
      <c r="B446" s="927"/>
      <c r="C446" s="842"/>
      <c r="D446" s="913" t="s">
        <v>308</v>
      </c>
      <c r="E446" s="914">
        <f>E444</f>
        <v>2.16</v>
      </c>
      <c r="F446" s="915" t="s">
        <v>79</v>
      </c>
      <c r="G446" s="859">
        <v>0.3</v>
      </c>
      <c r="H446" s="859">
        <f t="shared" ref="H446:H453" si="171">E446*G446</f>
        <v>0.64800000000000002</v>
      </c>
      <c r="I446" s="859">
        <v>0</v>
      </c>
      <c r="J446" s="859">
        <f t="shared" ref="J446:J453" si="172">E446*I446</f>
        <v>0</v>
      </c>
      <c r="K446" s="859">
        <v>2.5</v>
      </c>
      <c r="L446" s="859">
        <f>E446*K446</f>
        <v>5.4</v>
      </c>
      <c r="M446" s="859">
        <f>J446+H446*Onderbouwing_M29!$Q$2+L446</f>
        <v>44.28</v>
      </c>
      <c r="N446" s="840"/>
      <c r="O446" s="865"/>
      <c r="P446" s="889"/>
      <c r="Q446" s="865"/>
      <c r="R446" s="866"/>
    </row>
    <row r="447" spans="2:18" ht="15.75" hidden="1" customHeight="1" outlineLevel="2">
      <c r="B447" s="927"/>
      <c r="C447" s="842"/>
      <c r="D447" s="913" t="s">
        <v>266</v>
      </c>
      <c r="E447" s="914">
        <f>E446</f>
        <v>2.16</v>
      </c>
      <c r="F447" s="915" t="s">
        <v>79</v>
      </c>
      <c r="G447" s="859">
        <v>0.12</v>
      </c>
      <c r="H447" s="859">
        <f t="shared" si="171"/>
        <v>0.25919999999999999</v>
      </c>
      <c r="I447" s="859">
        <v>5</v>
      </c>
      <c r="J447" s="859">
        <f t="shared" si="172"/>
        <v>10.8</v>
      </c>
      <c r="K447" s="859"/>
      <c r="L447" s="859">
        <f>+K447*E447</f>
        <v>0</v>
      </c>
      <c r="M447" s="859">
        <f>J447+H447*Onderbouwing_M29!$Q$2+L447</f>
        <v>26.352</v>
      </c>
      <c r="N447" s="840"/>
      <c r="O447" s="865"/>
      <c r="P447" s="889"/>
      <c r="Q447" s="865"/>
      <c r="R447" s="866">
        <f>M447-O447</f>
        <v>26.352</v>
      </c>
    </row>
    <row r="448" spans="2:18" ht="15.75" hidden="1" customHeight="1" outlineLevel="2">
      <c r="B448" s="927"/>
      <c r="C448" s="842"/>
      <c r="D448" s="913" t="s">
        <v>348</v>
      </c>
      <c r="E448" s="914">
        <f>1.2+1.2+1.8+1.8</f>
        <v>6</v>
      </c>
      <c r="F448" s="915" t="s">
        <v>76</v>
      </c>
      <c r="G448" s="859">
        <v>0.2</v>
      </c>
      <c r="H448" s="859">
        <f t="shared" si="171"/>
        <v>1.2000000000000002</v>
      </c>
      <c r="I448" s="859">
        <v>0</v>
      </c>
      <c r="J448" s="859">
        <f t="shared" si="172"/>
        <v>0</v>
      </c>
      <c r="K448" s="859">
        <v>0</v>
      </c>
      <c r="L448" s="859">
        <f>+K448*E448</f>
        <v>0</v>
      </c>
      <c r="M448" s="859">
        <f>J448+H448*Onderbouwing_M29!$Q$2+L448</f>
        <v>72.000000000000014</v>
      </c>
      <c r="N448" s="840"/>
      <c r="O448" s="865"/>
      <c r="P448" s="889"/>
      <c r="Q448" s="865"/>
      <c r="R448" s="866"/>
    </row>
    <row r="449" spans="2:24" ht="15.75" hidden="1" customHeight="1" outlineLevel="2">
      <c r="B449" s="927"/>
      <c r="C449" s="842"/>
      <c r="D449" s="913" t="s">
        <v>355</v>
      </c>
      <c r="E449" s="914">
        <f>E446</f>
        <v>2.16</v>
      </c>
      <c r="F449" s="915" t="s">
        <v>79</v>
      </c>
      <c r="G449" s="859">
        <v>0.3</v>
      </c>
      <c r="H449" s="859">
        <f t="shared" si="171"/>
        <v>0.64800000000000002</v>
      </c>
      <c r="I449" s="859">
        <v>325</v>
      </c>
      <c r="J449" s="859">
        <f t="shared" si="172"/>
        <v>702</v>
      </c>
      <c r="K449" s="859"/>
      <c r="L449" s="859">
        <f>+K449*E449</f>
        <v>0</v>
      </c>
      <c r="M449" s="859">
        <f>J449+H449*Onderbouwing_M29!$Q$2+L449</f>
        <v>740.88</v>
      </c>
      <c r="N449" s="840"/>
      <c r="O449" s="865"/>
      <c r="P449" s="889"/>
      <c r="Q449" s="865"/>
      <c r="R449" s="866">
        <f>M449-O449</f>
        <v>740.88</v>
      </c>
    </row>
    <row r="450" spans="2:24" ht="15.75" hidden="1" customHeight="1" outlineLevel="2">
      <c r="B450" s="927"/>
      <c r="C450" s="842"/>
      <c r="D450" s="913" t="s">
        <v>311</v>
      </c>
      <c r="E450" s="914">
        <f>E448-E451</f>
        <v>4.8</v>
      </c>
      <c r="F450" s="915" t="s">
        <v>76</v>
      </c>
      <c r="G450" s="859">
        <v>0.12</v>
      </c>
      <c r="H450" s="859">
        <f t="shared" si="171"/>
        <v>0.57599999999999996</v>
      </c>
      <c r="I450" s="859">
        <v>5.5</v>
      </c>
      <c r="J450" s="859">
        <f t="shared" si="172"/>
        <v>26.4</v>
      </c>
      <c r="K450" s="859"/>
      <c r="L450" s="859">
        <f>E450*K450</f>
        <v>0</v>
      </c>
      <c r="M450" s="859">
        <f>J450+H450*Onderbouwing_M29!$Q$2+L450</f>
        <v>60.959999999999994</v>
      </c>
      <c r="N450" s="840"/>
      <c r="O450" s="865"/>
      <c r="P450" s="889"/>
      <c r="Q450" s="865"/>
      <c r="R450" s="866"/>
    </row>
    <row r="451" spans="2:24" ht="15.75" hidden="1" customHeight="1" outlineLevel="2">
      <c r="B451" s="927"/>
      <c r="C451" s="842"/>
      <c r="D451" s="913" t="s">
        <v>312</v>
      </c>
      <c r="E451" s="914">
        <v>1.2</v>
      </c>
      <c r="F451" s="915" t="s">
        <v>79</v>
      </c>
      <c r="G451" s="859">
        <v>0.12</v>
      </c>
      <c r="H451" s="859">
        <f t="shared" si="171"/>
        <v>0.14399999999999999</v>
      </c>
      <c r="I451" s="859">
        <v>9</v>
      </c>
      <c r="J451" s="859">
        <f t="shared" si="172"/>
        <v>10.799999999999999</v>
      </c>
      <c r="K451" s="859"/>
      <c r="L451" s="859">
        <f>E451*K451</f>
        <v>0</v>
      </c>
      <c r="M451" s="859">
        <f>J451+H451*Onderbouwing_M29!$Q$2+L451</f>
        <v>19.439999999999998</v>
      </c>
      <c r="N451" s="840"/>
      <c r="O451" s="865"/>
      <c r="P451" s="889"/>
      <c r="Q451" s="865"/>
      <c r="R451" s="866"/>
    </row>
    <row r="452" spans="2:24" ht="15.75" hidden="1" customHeight="1" outlineLevel="2">
      <c r="B452" s="927"/>
      <c r="C452" s="842"/>
      <c r="D452" s="913" t="s">
        <v>313</v>
      </c>
      <c r="E452" s="914"/>
      <c r="F452" s="915" t="s">
        <v>297</v>
      </c>
      <c r="G452" s="859"/>
      <c r="H452" s="859">
        <f t="shared" si="171"/>
        <v>0</v>
      </c>
      <c r="I452" s="859">
        <v>0</v>
      </c>
      <c r="J452" s="859">
        <f t="shared" si="172"/>
        <v>0</v>
      </c>
      <c r="K452" s="859">
        <v>0</v>
      </c>
      <c r="L452" s="859">
        <f>+K452*E452</f>
        <v>0</v>
      </c>
      <c r="M452" s="859">
        <f>J452+H452*Onderbouwing_M29!$Q$2+L452</f>
        <v>0</v>
      </c>
      <c r="N452" s="840"/>
      <c r="O452" s="865"/>
      <c r="P452" s="889"/>
      <c r="Q452" s="865"/>
      <c r="R452" s="866">
        <f>M452-O452</f>
        <v>0</v>
      </c>
    </row>
    <row r="453" spans="2:24" ht="15.75" hidden="1" customHeight="1" outlineLevel="2">
      <c r="B453" s="886"/>
      <c r="C453" s="842"/>
      <c r="D453" s="939"/>
      <c r="E453" s="887"/>
      <c r="F453" s="865"/>
      <c r="G453" s="888">
        <v>0</v>
      </c>
      <c r="H453" s="888">
        <f t="shared" si="171"/>
        <v>0</v>
      </c>
      <c r="I453" s="888">
        <v>0</v>
      </c>
      <c r="J453" s="888">
        <f t="shared" si="172"/>
        <v>0</v>
      </c>
      <c r="K453" s="888"/>
      <c r="L453" s="888">
        <f t="shared" ref="L453" si="173">E453*K453</f>
        <v>0</v>
      </c>
      <c r="M453" s="888">
        <f>J453+H453*Onderbouwing_M29!$Q$2+L453</f>
        <v>0</v>
      </c>
      <c r="N453" s="840"/>
      <c r="O453" s="889"/>
      <c r="P453" s="889"/>
      <c r="Q453" s="889"/>
      <c r="R453" s="847"/>
    </row>
    <row r="454" spans="2:24" ht="10.25" hidden="1" customHeight="1" outlineLevel="2">
      <c r="B454" s="892"/>
      <c r="C454" s="842"/>
      <c r="D454" s="893"/>
      <c r="E454" s="894"/>
      <c r="F454" s="893"/>
      <c r="G454" s="895"/>
      <c r="H454" s="895"/>
      <c r="I454" s="895"/>
      <c r="J454" s="895"/>
      <c r="K454" s="895"/>
      <c r="L454" s="895"/>
      <c r="M454" s="895"/>
      <c r="N454" s="840"/>
      <c r="O454" s="896"/>
      <c r="P454" s="897"/>
      <c r="Q454" s="920"/>
      <c r="R454" s="847"/>
    </row>
    <row r="455" spans="2:24" ht="15.75" hidden="1" customHeight="1" outlineLevel="2">
      <c r="B455" s="849" t="s">
        <v>353</v>
      </c>
      <c r="C455" s="842"/>
      <c r="D455" s="850" t="s">
        <v>354</v>
      </c>
      <c r="E455" s="884">
        <f>1.2*1.8</f>
        <v>2.16</v>
      </c>
      <c r="F455" s="850" t="s">
        <v>79</v>
      </c>
      <c r="G455" s="851"/>
      <c r="H455" s="851">
        <f>SUM(H456:H463)</f>
        <v>1.7472000000000003</v>
      </c>
      <c r="I455" s="851"/>
      <c r="J455" s="851">
        <f>SUM(J456:J463)</f>
        <v>712.8</v>
      </c>
      <c r="K455" s="851"/>
      <c r="L455" s="851">
        <f>SUM(L456:L463)</f>
        <v>5.4</v>
      </c>
      <c r="M455" s="851">
        <f>SUM(M456:M463)</f>
        <v>823.03200000000004</v>
      </c>
      <c r="N455" s="840"/>
      <c r="O455" s="852">
        <f>M455/E455</f>
        <v>381.0333333333333</v>
      </c>
      <c r="P455" s="885" t="str">
        <f>B455</f>
        <v>V2-7-B</v>
      </c>
      <c r="Q455" s="853"/>
      <c r="R455" s="847"/>
    </row>
    <row r="456" spans="2:24" ht="15.75" hidden="1" customHeight="1" outlineLevel="2">
      <c r="B456" s="886"/>
      <c r="C456" s="842"/>
      <c r="D456" s="901" t="s">
        <v>329</v>
      </c>
      <c r="E456" s="887"/>
      <c r="F456" s="865"/>
      <c r="G456" s="888"/>
      <c r="H456" s="888"/>
      <c r="I456" s="903"/>
      <c r="J456" s="903"/>
      <c r="K456" s="903"/>
      <c r="L456" s="888"/>
      <c r="M456" s="888"/>
      <c r="N456" s="840"/>
      <c r="O456" s="946" t="s">
        <v>293</v>
      </c>
      <c r="P456" s="889"/>
      <c r="Q456" s="889"/>
      <c r="R456" s="847"/>
    </row>
    <row r="457" spans="2:24" ht="15.75" hidden="1" customHeight="1" outlineLevel="2">
      <c r="B457" s="927"/>
      <c r="C457" s="842"/>
      <c r="D457" s="913" t="s">
        <v>308</v>
      </c>
      <c r="E457" s="914">
        <f>E455</f>
        <v>2.16</v>
      </c>
      <c r="F457" s="915" t="s">
        <v>79</v>
      </c>
      <c r="G457" s="859">
        <v>0.25</v>
      </c>
      <c r="H457" s="859">
        <f t="shared" ref="H457:H463" si="174">E457*G457</f>
        <v>0.54</v>
      </c>
      <c r="I457" s="859">
        <v>0</v>
      </c>
      <c r="J457" s="859">
        <f t="shared" ref="J457:J463" si="175">E457*I457</f>
        <v>0</v>
      </c>
      <c r="K457" s="859">
        <v>2.5</v>
      </c>
      <c r="L457" s="859">
        <f>E457*K457</f>
        <v>5.4</v>
      </c>
      <c r="M457" s="859">
        <f>J457+H457*Onderbouwing_M29!$Q$2+L457</f>
        <v>37.800000000000004</v>
      </c>
      <c r="N457" s="840"/>
      <c r="O457" s="865"/>
      <c r="P457" s="889"/>
      <c r="Q457" s="865"/>
      <c r="R457" s="866"/>
    </row>
    <row r="458" spans="2:24" ht="15.75" hidden="1" customHeight="1" outlineLevel="2">
      <c r="B458" s="927"/>
      <c r="C458" s="842"/>
      <c r="D458" s="913" t="s">
        <v>266</v>
      </c>
      <c r="E458" s="914">
        <f>E455</f>
        <v>2.16</v>
      </c>
      <c r="F458" s="915" t="s">
        <v>79</v>
      </c>
      <c r="G458" s="859">
        <v>0.12</v>
      </c>
      <c r="H458" s="859">
        <f t="shared" si="174"/>
        <v>0.25919999999999999</v>
      </c>
      <c r="I458" s="859">
        <v>5</v>
      </c>
      <c r="J458" s="859">
        <f t="shared" si="175"/>
        <v>10.8</v>
      </c>
      <c r="K458" s="859"/>
      <c r="L458" s="859">
        <f>+K458*E458</f>
        <v>0</v>
      </c>
      <c r="M458" s="859">
        <f>J458+H458*Onderbouwing_M29!$Q$2+L458</f>
        <v>26.352</v>
      </c>
      <c r="N458" s="840"/>
      <c r="O458" s="865"/>
      <c r="P458" s="889"/>
      <c r="Q458" s="865"/>
      <c r="R458" s="866">
        <f>M458-O458</f>
        <v>26.352</v>
      </c>
      <c r="S458" s="840"/>
      <c r="T458" s="840"/>
      <c r="U458" s="840"/>
      <c r="V458" s="840"/>
      <c r="W458" s="840"/>
      <c r="X458" s="840"/>
    </row>
    <row r="459" spans="2:24" ht="15.75" hidden="1" customHeight="1" outlineLevel="2">
      <c r="B459" s="927"/>
      <c r="C459" s="842"/>
      <c r="D459" s="913" t="s">
        <v>321</v>
      </c>
      <c r="E459" s="914">
        <f>1.2+1.2+1.8+1.8</f>
        <v>6</v>
      </c>
      <c r="F459" s="915" t="s">
        <v>76</v>
      </c>
      <c r="G459" s="859">
        <v>0.05</v>
      </c>
      <c r="H459" s="859">
        <f t="shared" si="174"/>
        <v>0.30000000000000004</v>
      </c>
      <c r="I459" s="859">
        <v>0</v>
      </c>
      <c r="J459" s="859">
        <f t="shared" si="175"/>
        <v>0</v>
      </c>
      <c r="K459" s="859">
        <v>0</v>
      </c>
      <c r="L459" s="859">
        <f>+K459*E459</f>
        <v>0</v>
      </c>
      <c r="M459" s="859">
        <f>J459+H459*Onderbouwing_M29!$Q$2+L459</f>
        <v>18.000000000000004</v>
      </c>
      <c r="N459" s="840"/>
      <c r="O459" s="865"/>
      <c r="P459" s="889"/>
      <c r="Q459" s="865"/>
      <c r="R459" s="866"/>
      <c r="S459" s="840"/>
      <c r="T459" s="840"/>
      <c r="U459" s="840"/>
      <c r="V459" s="840"/>
      <c r="W459" s="840"/>
      <c r="X459" s="840"/>
    </row>
    <row r="460" spans="2:24" ht="15.75" hidden="1" customHeight="1" outlineLevel="2">
      <c r="B460" s="927"/>
      <c r="C460" s="842"/>
      <c r="D460" s="913" t="s">
        <v>355</v>
      </c>
      <c r="E460" s="914">
        <f>E455</f>
        <v>2.16</v>
      </c>
      <c r="F460" s="915" t="s">
        <v>79</v>
      </c>
      <c r="G460" s="859">
        <v>0.3</v>
      </c>
      <c r="H460" s="859">
        <f t="shared" si="174"/>
        <v>0.64800000000000002</v>
      </c>
      <c r="I460" s="859">
        <v>325</v>
      </c>
      <c r="J460" s="859">
        <f t="shared" si="175"/>
        <v>702</v>
      </c>
      <c r="K460" s="859"/>
      <c r="L460" s="859">
        <f>+K460*E460</f>
        <v>0</v>
      </c>
      <c r="M460" s="859">
        <f>J460+H460*Onderbouwing_M29!$Q$2+L460</f>
        <v>740.88</v>
      </c>
      <c r="N460" s="840"/>
      <c r="O460" s="865"/>
      <c r="P460" s="889"/>
      <c r="Q460" s="865"/>
      <c r="R460" s="866">
        <f>M460-O460</f>
        <v>740.88</v>
      </c>
      <c r="S460" s="840"/>
      <c r="T460" s="840"/>
      <c r="U460" s="840"/>
      <c r="V460" s="840"/>
      <c r="W460" s="840"/>
      <c r="X460" s="840"/>
    </row>
    <row r="461" spans="2:24" ht="15.75" hidden="1" customHeight="1" outlineLevel="2">
      <c r="B461" s="927"/>
      <c r="C461" s="842"/>
      <c r="D461" s="913" t="s">
        <v>311</v>
      </c>
      <c r="E461" s="914"/>
      <c r="F461" s="915" t="s">
        <v>317</v>
      </c>
      <c r="G461" s="859"/>
      <c r="H461" s="859">
        <f t="shared" si="174"/>
        <v>0</v>
      </c>
      <c r="I461" s="859">
        <v>0</v>
      </c>
      <c r="J461" s="859">
        <f t="shared" si="175"/>
        <v>0</v>
      </c>
      <c r="K461" s="859"/>
      <c r="L461" s="859">
        <f>E461*K461</f>
        <v>0</v>
      </c>
      <c r="M461" s="859">
        <f>J461+H461*Onderbouwing_M29!$Q$2+L461</f>
        <v>0</v>
      </c>
      <c r="N461" s="840"/>
      <c r="O461" s="865"/>
      <c r="P461" s="889"/>
      <c r="Q461" s="865"/>
      <c r="R461" s="866"/>
      <c r="S461" s="840"/>
      <c r="T461" s="840"/>
      <c r="U461" s="840"/>
      <c r="V461" s="840"/>
      <c r="W461" s="840"/>
      <c r="X461" s="840"/>
    </row>
    <row r="462" spans="2:24" ht="15.75" hidden="1" customHeight="1" outlineLevel="2">
      <c r="B462" s="927"/>
      <c r="C462" s="842"/>
      <c r="D462" s="913" t="s">
        <v>312</v>
      </c>
      <c r="E462" s="914"/>
      <c r="F462" s="915" t="s">
        <v>317</v>
      </c>
      <c r="G462" s="859"/>
      <c r="H462" s="859">
        <f t="shared" si="174"/>
        <v>0</v>
      </c>
      <c r="I462" s="859">
        <v>0</v>
      </c>
      <c r="J462" s="859">
        <f t="shared" si="175"/>
        <v>0</v>
      </c>
      <c r="K462" s="859"/>
      <c r="L462" s="859">
        <f>E462*K462</f>
        <v>0</v>
      </c>
      <c r="M462" s="859">
        <f>J462+H462*Onderbouwing_M29!$Q$2+L462</f>
        <v>0</v>
      </c>
      <c r="N462" s="840"/>
      <c r="O462" s="865"/>
      <c r="P462" s="889"/>
      <c r="Q462" s="865"/>
      <c r="R462" s="866"/>
      <c r="S462" s="840"/>
      <c r="T462" s="840"/>
      <c r="U462" s="840"/>
      <c r="V462" s="840"/>
      <c r="W462" s="840"/>
      <c r="X462" s="840"/>
    </row>
    <row r="463" spans="2:24" ht="15.75" hidden="1" customHeight="1" outlineLevel="2">
      <c r="B463" s="886"/>
      <c r="C463" s="842"/>
      <c r="D463" s="939"/>
      <c r="E463" s="887"/>
      <c r="F463" s="865"/>
      <c r="G463" s="888">
        <v>0</v>
      </c>
      <c r="H463" s="888">
        <f t="shared" si="174"/>
        <v>0</v>
      </c>
      <c r="I463" s="888">
        <v>0</v>
      </c>
      <c r="J463" s="888">
        <f t="shared" si="175"/>
        <v>0</v>
      </c>
      <c r="K463" s="888"/>
      <c r="L463" s="888">
        <f t="shared" ref="L463" si="176">E463*K463</f>
        <v>0</v>
      </c>
      <c r="M463" s="888">
        <f>J463+H463*Onderbouwing_M29!$Q$2+L463</f>
        <v>0</v>
      </c>
      <c r="N463" s="840"/>
      <c r="O463" s="889"/>
      <c r="P463" s="889"/>
      <c r="Q463" s="889"/>
      <c r="R463" s="847"/>
      <c r="S463" s="840"/>
      <c r="T463" s="840"/>
      <c r="U463" s="840"/>
      <c r="V463" s="840"/>
      <c r="W463" s="840"/>
      <c r="X463" s="840"/>
    </row>
    <row r="464" spans="2:24" ht="10.25" hidden="1" customHeight="1" outlineLevel="2">
      <c r="B464" s="892"/>
      <c r="C464" s="842"/>
      <c r="D464" s="893"/>
      <c r="E464" s="894"/>
      <c r="F464" s="893"/>
      <c r="G464" s="895"/>
      <c r="H464" s="895"/>
      <c r="I464" s="895"/>
      <c r="J464" s="895"/>
      <c r="K464" s="895"/>
      <c r="L464" s="895"/>
      <c r="M464" s="895"/>
      <c r="N464" s="840"/>
      <c r="O464" s="896"/>
      <c r="P464" s="897"/>
      <c r="Q464" s="920"/>
      <c r="R464" s="847"/>
      <c r="S464" s="840"/>
      <c r="T464" s="840"/>
      <c r="U464" s="840"/>
      <c r="V464" s="840"/>
      <c r="W464" s="840"/>
      <c r="X464" s="840"/>
    </row>
    <row r="465" spans="2:24" ht="15.75" hidden="1" customHeight="1" outlineLevel="2">
      <c r="B465" s="849" t="s">
        <v>356</v>
      </c>
      <c r="C465" s="842"/>
      <c r="D465" s="850" t="s">
        <v>281</v>
      </c>
      <c r="E465" s="884">
        <v>1</v>
      </c>
      <c r="F465" s="850" t="s">
        <v>77</v>
      </c>
      <c r="G465" s="851"/>
      <c r="H465" s="851">
        <f>SUM(H466:H469)</f>
        <v>0</v>
      </c>
      <c r="I465" s="851"/>
      <c r="J465" s="851">
        <f>SUM(J466:J469)</f>
        <v>0</v>
      </c>
      <c r="K465" s="851"/>
      <c r="L465" s="851">
        <f>SUM(L466:L469)</f>
        <v>0</v>
      </c>
      <c r="M465" s="851">
        <f>SUM(M466:M469)</f>
        <v>0</v>
      </c>
      <c r="N465" s="840"/>
      <c r="O465" s="852">
        <f>SUM(M466:M469)</f>
        <v>0</v>
      </c>
      <c r="P465" s="885" t="str">
        <f>B465</f>
        <v>V2-7-X</v>
      </c>
      <c r="Q465" s="853"/>
      <c r="R465" s="847"/>
      <c r="S465" s="848"/>
      <c r="T465" s="848"/>
      <c r="U465" s="848"/>
      <c r="V465" s="848"/>
      <c r="W465" s="848"/>
      <c r="X465" s="950" t="s">
        <v>357</v>
      </c>
    </row>
    <row r="466" spans="2:24" ht="15.75" hidden="1" customHeight="1" outlineLevel="2">
      <c r="B466" s="886"/>
      <c r="C466" s="842"/>
      <c r="D466" s="901" t="s">
        <v>188</v>
      </c>
      <c r="E466" s="887"/>
      <c r="F466" s="865"/>
      <c r="G466" s="888"/>
      <c r="H466" s="888"/>
      <c r="I466" s="903"/>
      <c r="J466" s="903"/>
      <c r="K466" s="903"/>
      <c r="L466" s="888"/>
      <c r="M466" s="888"/>
      <c r="N466" s="840"/>
      <c r="O466" s="889"/>
      <c r="P466" s="889"/>
      <c r="Q466" s="889"/>
      <c r="R466" s="847"/>
      <c r="S466" s="840"/>
      <c r="T466" s="840"/>
      <c r="U466" s="840"/>
      <c r="V466" s="840"/>
      <c r="W466" s="840"/>
      <c r="X466" s="951"/>
    </row>
    <row r="467" spans="2:24" s="863" customFormat="1" ht="15.75" hidden="1" customHeight="1" outlineLevel="2">
      <c r="B467" s="890"/>
      <c r="C467" s="856" t="s">
        <v>161</v>
      </c>
      <c r="D467" s="921" t="s">
        <v>313</v>
      </c>
      <c r="E467" s="904"/>
      <c r="F467" s="860"/>
      <c r="G467" s="858"/>
      <c r="H467" s="858">
        <f t="shared" ref="H467:H469" si="177">E467*G467</f>
        <v>0</v>
      </c>
      <c r="I467" s="858"/>
      <c r="J467" s="858">
        <f t="shared" ref="J467:J469" si="178">E467*I467</f>
        <v>0</v>
      </c>
      <c r="K467" s="858"/>
      <c r="L467" s="858">
        <f t="shared" ref="L467:L469" si="179">E467*K467</f>
        <v>0</v>
      </c>
      <c r="M467" s="858">
        <f>J467+H467*Onderbouwing_M29!$Q$2+L467</f>
        <v>0</v>
      </c>
      <c r="N467" s="854"/>
      <c r="O467" s="891"/>
      <c r="P467" s="891"/>
      <c r="Q467" s="891"/>
      <c r="R467" s="905"/>
      <c r="S467" s="854"/>
      <c r="T467" s="854"/>
      <c r="U467" s="854"/>
      <c r="V467" s="854"/>
      <c r="W467" s="854"/>
      <c r="X467" s="952"/>
    </row>
    <row r="468" spans="2:24" s="863" customFormat="1" ht="15.75" hidden="1" customHeight="1" outlineLevel="2">
      <c r="B468" s="890"/>
      <c r="C468" s="856" t="s">
        <v>161</v>
      </c>
      <c r="D468" s="921" t="s">
        <v>358</v>
      </c>
      <c r="E468" s="904"/>
      <c r="F468" s="860"/>
      <c r="G468" s="858">
        <v>0</v>
      </c>
      <c r="H468" s="858">
        <f t="shared" si="177"/>
        <v>0</v>
      </c>
      <c r="I468" s="858">
        <v>0</v>
      </c>
      <c r="J468" s="858">
        <f t="shared" si="178"/>
        <v>0</v>
      </c>
      <c r="K468" s="858"/>
      <c r="L468" s="858">
        <f t="shared" si="179"/>
        <v>0</v>
      </c>
      <c r="M468" s="858">
        <f>J468+H468*Onderbouwing_M29!$Q$2+L468</f>
        <v>0</v>
      </c>
      <c r="N468" s="854"/>
      <c r="O468" s="891"/>
      <c r="P468" s="891"/>
      <c r="Q468" s="891"/>
      <c r="R468" s="905"/>
      <c r="S468" s="854"/>
      <c r="T468" s="854"/>
      <c r="U468" s="854"/>
      <c r="V468" s="854"/>
      <c r="W468" s="854"/>
      <c r="X468" s="952"/>
    </row>
    <row r="469" spans="2:24" s="863" customFormat="1" ht="15.75" hidden="1" customHeight="1" outlineLevel="2">
      <c r="B469" s="890"/>
      <c r="C469" s="856"/>
      <c r="D469" s="921"/>
      <c r="E469" s="904"/>
      <c r="F469" s="860"/>
      <c r="G469" s="858">
        <v>0</v>
      </c>
      <c r="H469" s="858">
        <f t="shared" si="177"/>
        <v>0</v>
      </c>
      <c r="I469" s="858">
        <v>0</v>
      </c>
      <c r="J469" s="858">
        <f t="shared" si="178"/>
        <v>0</v>
      </c>
      <c r="K469" s="858"/>
      <c r="L469" s="858">
        <f t="shared" si="179"/>
        <v>0</v>
      </c>
      <c r="M469" s="858">
        <f>J469+H469*Onderbouwing_M29!$Q$2+L469</f>
        <v>0</v>
      </c>
      <c r="N469" s="854"/>
      <c r="O469" s="891"/>
      <c r="P469" s="891"/>
      <c r="Q469" s="891"/>
      <c r="R469" s="905"/>
      <c r="S469" s="854"/>
      <c r="T469" s="854"/>
      <c r="U469" s="854"/>
      <c r="V469" s="854"/>
      <c r="W469" s="854"/>
      <c r="X469" s="952"/>
    </row>
    <row r="470" spans="2:24" ht="10.25" hidden="1" customHeight="1" outlineLevel="2">
      <c r="B470" s="892"/>
      <c r="C470" s="842"/>
      <c r="D470" s="893"/>
      <c r="E470" s="894"/>
      <c r="F470" s="893"/>
      <c r="G470" s="895"/>
      <c r="H470" s="895"/>
      <c r="I470" s="895"/>
      <c r="J470" s="895"/>
      <c r="K470" s="895"/>
      <c r="L470" s="895"/>
      <c r="M470" s="895"/>
      <c r="N470" s="840"/>
      <c r="O470" s="896"/>
      <c r="P470" s="897"/>
      <c r="Q470" s="920"/>
      <c r="R470" s="847"/>
      <c r="S470" s="840"/>
      <c r="T470" s="840"/>
      <c r="U470" s="840"/>
      <c r="V470" s="840"/>
      <c r="W470" s="840"/>
      <c r="X470" s="840"/>
    </row>
    <row r="471" spans="2:24" s="873" customFormat="1" ht="27" customHeight="1">
      <c r="B471" s="874" t="s">
        <v>359</v>
      </c>
      <c r="C471" s="875"/>
      <c r="D471" s="876" t="s">
        <v>186</v>
      </c>
      <c r="E471" s="877"/>
      <c r="F471" s="878"/>
      <c r="G471" s="879"/>
      <c r="H471" s="880"/>
      <c r="I471" s="879"/>
      <c r="J471" s="881"/>
      <c r="K471" s="879"/>
      <c r="L471" s="879"/>
      <c r="M471" s="881"/>
      <c r="N471" s="882"/>
      <c r="O471" s="883"/>
      <c r="P471" s="883"/>
      <c r="Q471" s="883"/>
      <c r="R471" s="953"/>
      <c r="S471" s="882"/>
      <c r="T471" s="882"/>
      <c r="U471" s="882"/>
      <c r="V471" s="882"/>
      <c r="W471" s="882"/>
      <c r="X471" s="882"/>
    </row>
    <row r="472" spans="2:24" ht="15.75" customHeight="1" outlineLevel="2">
      <c r="B472" s="849" t="s">
        <v>1634</v>
      </c>
      <c r="C472" s="842"/>
      <c r="D472" s="850" t="s">
        <v>1698</v>
      </c>
      <c r="E472" s="884">
        <v>1</v>
      </c>
      <c r="F472" s="850" t="s">
        <v>79</v>
      </c>
      <c r="G472" s="851"/>
      <c r="H472" s="851">
        <f>SUM(H473:H475)</f>
        <v>0</v>
      </c>
      <c r="I472" s="851"/>
      <c r="J472" s="851">
        <f>SUM(J473:J475)</f>
        <v>0</v>
      </c>
      <c r="K472" s="851"/>
      <c r="L472" s="851">
        <f>SUM(L473:L475)</f>
        <v>38</v>
      </c>
      <c r="M472" s="851">
        <f>SUM(M473:M475)</f>
        <v>38</v>
      </c>
      <c r="N472" s="840"/>
      <c r="O472" s="852">
        <f>SUM(M473:M475)</f>
        <v>38</v>
      </c>
      <c r="P472" s="885" t="str">
        <f>B472</f>
        <v>V3-1-A1</v>
      </c>
      <c r="Q472" s="853"/>
      <c r="R472" s="847"/>
      <c r="S472" s="848"/>
      <c r="T472" s="848"/>
      <c r="U472" s="848"/>
      <c r="V472" s="848"/>
      <c r="W472" s="848"/>
      <c r="X472" s="848"/>
    </row>
    <row r="473" spans="2:24" ht="15.75" customHeight="1" outlineLevel="2">
      <c r="B473" s="886"/>
      <c r="C473" s="842"/>
      <c r="D473" s="886" t="s">
        <v>1466</v>
      </c>
      <c r="E473" s="887"/>
      <c r="F473" s="865"/>
      <c r="G473" s="888"/>
      <c r="H473" s="888"/>
      <c r="I473" s="888"/>
      <c r="J473" s="888"/>
      <c r="K473" s="888"/>
      <c r="L473" s="888"/>
      <c r="M473" s="888"/>
      <c r="N473" s="840"/>
      <c r="O473" s="889"/>
      <c r="P473" s="889"/>
      <c r="Q473" s="889"/>
      <c r="R473" s="847"/>
      <c r="S473" s="840"/>
      <c r="T473" s="840"/>
      <c r="U473" s="840"/>
      <c r="V473" s="840"/>
      <c r="W473" s="840"/>
      <c r="X473" s="840"/>
    </row>
    <row r="474" spans="2:24" ht="15.75" customHeight="1" outlineLevel="2">
      <c r="B474" s="939" t="str">
        <f>B472</f>
        <v>V3-1-A1</v>
      </c>
      <c r="C474" s="842"/>
      <c r="D474" s="939" t="str">
        <f>D472</f>
        <v>Vloerisolatie - PUR-schuim gesloten cel dik 100mm Rc=3,5 - betonvloer &lt; 45 m²</v>
      </c>
      <c r="E474" s="939">
        <v>1</v>
      </c>
      <c r="F474" s="939" t="s">
        <v>194</v>
      </c>
      <c r="G474" s="939">
        <v>0</v>
      </c>
      <c r="H474" s="939">
        <f t="shared" ref="H474" si="180">E474*G474</f>
        <v>0</v>
      </c>
      <c r="I474" s="939">
        <v>0</v>
      </c>
      <c r="J474" s="939">
        <f t="shared" ref="J474" si="181">E474*I474</f>
        <v>0</v>
      </c>
      <c r="K474" s="939">
        <v>38</v>
      </c>
      <c r="L474" s="939">
        <f t="shared" ref="L474" si="182">E474*K474</f>
        <v>38</v>
      </c>
      <c r="M474" s="939">
        <f>J474+H474*Onderbouwing_M29!$Q$2+L474</f>
        <v>38</v>
      </c>
      <c r="N474" s="840"/>
      <c r="O474" s="889"/>
      <c r="P474" s="889"/>
    </row>
    <row r="475" spans="2:24" ht="15.75" customHeight="1" outlineLevel="2">
      <c r="B475" s="886"/>
      <c r="C475" s="842"/>
      <c r="D475" s="939"/>
      <c r="E475" s="887"/>
      <c r="F475" s="865"/>
      <c r="G475" s="888"/>
      <c r="H475" s="888"/>
      <c r="I475" s="888"/>
      <c r="J475" s="888"/>
      <c r="K475" s="888"/>
      <c r="L475" s="888"/>
      <c r="M475" s="888"/>
      <c r="N475" s="840"/>
      <c r="O475" s="889"/>
      <c r="P475" s="889"/>
    </row>
    <row r="476" spans="2:24" ht="10.25" customHeight="1" outlineLevel="2">
      <c r="B476" s="892"/>
      <c r="C476" s="842"/>
      <c r="D476" s="893"/>
      <c r="E476" s="894"/>
      <c r="F476" s="893"/>
      <c r="G476" s="895"/>
      <c r="H476" s="895"/>
      <c r="I476" s="895"/>
      <c r="J476" s="895"/>
      <c r="K476" s="895"/>
      <c r="L476" s="895"/>
      <c r="M476" s="895"/>
      <c r="N476" s="840"/>
      <c r="O476" s="896"/>
      <c r="P476" s="897"/>
    </row>
    <row r="477" spans="2:24" ht="15.75" customHeight="1" outlineLevel="2">
      <c r="B477" s="849" t="s">
        <v>1635</v>
      </c>
      <c r="C477" s="842"/>
      <c r="D477" s="850" t="s">
        <v>1699</v>
      </c>
      <c r="E477" s="884">
        <v>1</v>
      </c>
      <c r="F477" s="850" t="s">
        <v>79</v>
      </c>
      <c r="G477" s="851"/>
      <c r="H477" s="851">
        <f>SUM(H478:H480)</f>
        <v>0</v>
      </c>
      <c r="I477" s="851"/>
      <c r="J477" s="851">
        <f>SUM(J478:J480)</f>
        <v>0</v>
      </c>
      <c r="K477" s="851"/>
      <c r="L477" s="851">
        <f>SUM(L478:L480)</f>
        <v>32</v>
      </c>
      <c r="M477" s="851">
        <f>SUM(M478:M480)</f>
        <v>32</v>
      </c>
      <c r="N477" s="840"/>
      <c r="O477" s="852">
        <f>SUM(M478:M480)</f>
        <v>32</v>
      </c>
      <c r="P477" s="885" t="str">
        <f>B477</f>
        <v>V3-1-A2</v>
      </c>
    </row>
    <row r="478" spans="2:24" ht="15.75" customHeight="1" outlineLevel="2">
      <c r="B478" s="886"/>
      <c r="C478" s="842"/>
      <c r="D478" s="886" t="s">
        <v>1466</v>
      </c>
      <c r="E478" s="887"/>
      <c r="F478" s="865"/>
      <c r="G478" s="888"/>
      <c r="H478" s="888"/>
      <c r="I478" s="888"/>
      <c r="J478" s="888"/>
      <c r="K478" s="888"/>
      <c r="L478" s="888"/>
      <c r="M478" s="888"/>
      <c r="N478" s="840"/>
      <c r="O478" s="889"/>
      <c r="P478" s="889"/>
    </row>
    <row r="479" spans="2:24" ht="15.75" customHeight="1" outlineLevel="2">
      <c r="B479" s="939" t="str">
        <f>B477</f>
        <v>V3-1-A2</v>
      </c>
      <c r="C479" s="842"/>
      <c r="D479" s="939" t="str">
        <f>D477</f>
        <v>Vloerisolatie - PUR-schuim gesloten cel dik 100mm Rc=3,5 - betonvloer 45-120 m²</v>
      </c>
      <c r="E479" s="939">
        <v>1</v>
      </c>
      <c r="F479" s="939" t="s">
        <v>194</v>
      </c>
      <c r="G479" s="939">
        <v>0</v>
      </c>
      <c r="H479" s="939">
        <f t="shared" ref="H479" si="183">E479*G479</f>
        <v>0</v>
      </c>
      <c r="I479" s="939">
        <v>0</v>
      </c>
      <c r="J479" s="939">
        <f t="shared" ref="J479" si="184">E479*I479</f>
        <v>0</v>
      </c>
      <c r="K479" s="939">
        <v>32</v>
      </c>
      <c r="L479" s="939">
        <f t="shared" ref="L479" si="185">E479*K479</f>
        <v>32</v>
      </c>
      <c r="M479" s="939">
        <f>J479+H479*Onderbouwing_M29!$Q$2+L479</f>
        <v>32</v>
      </c>
      <c r="N479" s="840"/>
      <c r="O479" s="889"/>
      <c r="P479" s="889"/>
    </row>
    <row r="480" spans="2:24" ht="15.75" customHeight="1" outlineLevel="2">
      <c r="B480" s="886"/>
      <c r="C480" s="842"/>
      <c r="D480" s="939"/>
      <c r="E480" s="887"/>
      <c r="F480" s="865"/>
      <c r="G480" s="888"/>
      <c r="H480" s="888"/>
      <c r="I480" s="888"/>
      <c r="J480" s="888"/>
      <c r="K480" s="888"/>
      <c r="L480" s="888"/>
      <c r="M480" s="888"/>
      <c r="N480" s="840"/>
      <c r="O480" s="889"/>
      <c r="P480" s="889"/>
    </row>
    <row r="481" spans="2:16" ht="10.25" customHeight="1" outlineLevel="2">
      <c r="B481" s="892"/>
      <c r="C481" s="842"/>
      <c r="D481" s="893"/>
      <c r="E481" s="894"/>
      <c r="F481" s="893"/>
      <c r="G481" s="895"/>
      <c r="H481" s="895"/>
      <c r="I481" s="895"/>
      <c r="J481" s="895"/>
      <c r="K481" s="895"/>
      <c r="L481" s="895"/>
      <c r="M481" s="895"/>
      <c r="N481" s="840"/>
      <c r="O481" s="896"/>
      <c r="P481" s="897"/>
    </row>
    <row r="482" spans="2:16" ht="15.75" customHeight="1" outlineLevel="2">
      <c r="B482" s="849" t="s">
        <v>1636</v>
      </c>
      <c r="C482" s="842"/>
      <c r="D482" s="850" t="s">
        <v>1700</v>
      </c>
      <c r="E482" s="884">
        <v>1</v>
      </c>
      <c r="F482" s="850" t="s">
        <v>79</v>
      </c>
      <c r="G482" s="851"/>
      <c r="H482" s="851">
        <f>SUM(H483:H485)</f>
        <v>0</v>
      </c>
      <c r="I482" s="851"/>
      <c r="J482" s="851">
        <f>SUM(J483:J485)</f>
        <v>0</v>
      </c>
      <c r="K482" s="851"/>
      <c r="L482" s="851">
        <f>SUM(L483:L485)</f>
        <v>28</v>
      </c>
      <c r="M482" s="851">
        <f>SUM(M483:M485)</f>
        <v>28</v>
      </c>
      <c r="N482" s="840"/>
      <c r="O482" s="852">
        <f>SUM(M483:M485)</f>
        <v>28</v>
      </c>
      <c r="P482" s="885" t="str">
        <f>B482</f>
        <v>V3-1-A3</v>
      </c>
    </row>
    <row r="483" spans="2:16" ht="15.75" customHeight="1" outlineLevel="2">
      <c r="B483" s="886"/>
      <c r="C483" s="842"/>
      <c r="D483" s="886" t="s">
        <v>1466</v>
      </c>
      <c r="E483" s="887"/>
      <c r="F483" s="865"/>
      <c r="G483" s="888"/>
      <c r="H483" s="888"/>
      <c r="I483" s="888"/>
      <c r="J483" s="888"/>
      <c r="K483" s="888"/>
      <c r="L483" s="888"/>
      <c r="M483" s="888"/>
      <c r="N483" s="840"/>
      <c r="O483" s="889"/>
      <c r="P483" s="889"/>
    </row>
    <row r="484" spans="2:16" ht="15.75" customHeight="1" outlineLevel="2">
      <c r="B484" s="939" t="str">
        <f>B482</f>
        <v>V3-1-A3</v>
      </c>
      <c r="C484" s="842"/>
      <c r="D484" s="939" t="str">
        <f>D482</f>
        <v>Vloerisolatie - PUR-schuim gelsoten cel dik 100mm Rc=3,5 - betonvloer &gt; 120 m²</v>
      </c>
      <c r="E484" s="939">
        <v>1</v>
      </c>
      <c r="F484" s="939" t="s">
        <v>194</v>
      </c>
      <c r="G484" s="939">
        <v>0</v>
      </c>
      <c r="H484" s="939">
        <f t="shared" ref="H484" si="186">E484*G484</f>
        <v>0</v>
      </c>
      <c r="I484" s="939">
        <v>0</v>
      </c>
      <c r="J484" s="939">
        <f t="shared" ref="J484" si="187">E484*I484</f>
        <v>0</v>
      </c>
      <c r="K484" s="939">
        <v>28</v>
      </c>
      <c r="L484" s="939">
        <f t="shared" ref="L484" si="188">E484*K484</f>
        <v>28</v>
      </c>
      <c r="M484" s="939">
        <f>J484+H484*Onderbouwing_M29!$Q$2+L484</f>
        <v>28</v>
      </c>
      <c r="N484" s="840"/>
      <c r="O484" s="889"/>
      <c r="P484" s="889"/>
    </row>
    <row r="485" spans="2:16" ht="15.75" customHeight="1" outlineLevel="2">
      <c r="B485" s="886"/>
      <c r="C485" s="842"/>
      <c r="D485" s="939"/>
      <c r="E485" s="887"/>
      <c r="F485" s="865"/>
      <c r="G485" s="888"/>
      <c r="H485" s="888"/>
      <c r="I485" s="888"/>
      <c r="J485" s="888"/>
      <c r="K485" s="888"/>
      <c r="L485" s="888"/>
      <c r="M485" s="888"/>
      <c r="N485" s="840"/>
      <c r="O485" s="889"/>
      <c r="P485" s="889"/>
    </row>
    <row r="486" spans="2:16" ht="10.25" customHeight="1" outlineLevel="2">
      <c r="B486" s="892"/>
      <c r="C486" s="842"/>
      <c r="D486" s="893"/>
      <c r="E486" s="894"/>
      <c r="F486" s="893"/>
      <c r="G486" s="895"/>
      <c r="H486" s="895"/>
      <c r="I486" s="895"/>
      <c r="J486" s="895"/>
      <c r="K486" s="895"/>
      <c r="L486" s="895"/>
      <c r="M486" s="895"/>
      <c r="N486" s="840"/>
      <c r="O486" s="896"/>
      <c r="P486" s="897"/>
    </row>
    <row r="487" spans="2:16" ht="15.75" customHeight="1" outlineLevel="2">
      <c r="B487" s="849" t="s">
        <v>1637</v>
      </c>
      <c r="C487" s="842"/>
      <c r="D487" s="850" t="s">
        <v>1713</v>
      </c>
      <c r="E487" s="884">
        <v>1</v>
      </c>
      <c r="F487" s="850" t="s">
        <v>79</v>
      </c>
      <c r="G487" s="851"/>
      <c r="H487" s="851">
        <f>SUM(H489:H491)</f>
        <v>0</v>
      </c>
      <c r="I487" s="851"/>
      <c r="J487" s="851">
        <f>SUM(J489:J491)</f>
        <v>0</v>
      </c>
      <c r="K487" s="851"/>
      <c r="L487" s="851">
        <f>SUM(L489:L491)</f>
        <v>0.25</v>
      </c>
      <c r="M487" s="851">
        <f>SUM(M489:M491)</f>
        <v>0.25</v>
      </c>
      <c r="N487" s="840"/>
      <c r="O487" s="852">
        <f>SUM(M489:M491)</f>
        <v>0.25</v>
      </c>
      <c r="P487" s="885" t="str">
        <f>B487</f>
        <v>V3-1-A4</v>
      </c>
    </row>
    <row r="488" spans="2:16" ht="15.75" customHeight="1" outlineLevel="2">
      <c r="B488" s="886"/>
      <c r="C488" s="842"/>
      <c r="D488" s="886" t="s">
        <v>1466</v>
      </c>
      <c r="E488" s="887"/>
      <c r="F488" s="865"/>
      <c r="G488" s="888"/>
      <c r="H488" s="888"/>
      <c r="I488" s="888"/>
      <c r="J488" s="888"/>
      <c r="K488" s="888"/>
      <c r="L488" s="888"/>
      <c r="M488" s="888"/>
      <c r="N488" s="840"/>
      <c r="O488" s="889"/>
      <c r="P488" s="889"/>
    </row>
    <row r="489" spans="2:16" ht="15.75" customHeight="1" outlineLevel="2">
      <c r="B489" s="886"/>
      <c r="C489" s="842"/>
      <c r="D489" s="886" t="s">
        <v>1597</v>
      </c>
      <c r="E489" s="887"/>
      <c r="F489" s="865"/>
      <c r="G489" s="888"/>
      <c r="H489" s="888"/>
      <c r="I489" s="888"/>
      <c r="J489" s="888"/>
      <c r="K489" s="888"/>
      <c r="L489" s="888"/>
      <c r="M489" s="888"/>
      <c r="N489" s="840"/>
      <c r="O489" s="889"/>
      <c r="P489" s="889"/>
    </row>
    <row r="490" spans="2:16" ht="15.75" customHeight="1" outlineLevel="2">
      <c r="B490" s="939" t="str">
        <f>B487</f>
        <v>V3-1-A4</v>
      </c>
      <c r="C490" s="842"/>
      <c r="D490" s="939" t="str">
        <f>D487</f>
        <v xml:space="preserve">╚ Meer-/minderprijs PUR-schuim gesloten cel per mm </v>
      </c>
      <c r="E490" s="939">
        <v>1</v>
      </c>
      <c r="F490" s="939" t="s">
        <v>194</v>
      </c>
      <c r="G490" s="939">
        <v>0</v>
      </c>
      <c r="H490" s="939">
        <f t="shared" ref="H490" si="189">E490*G490</f>
        <v>0</v>
      </c>
      <c r="I490" s="939">
        <v>0</v>
      </c>
      <c r="J490" s="939">
        <f t="shared" ref="J490" si="190">E490*I490</f>
        <v>0</v>
      </c>
      <c r="K490" s="939">
        <v>0.25</v>
      </c>
      <c r="L490" s="939">
        <f t="shared" ref="L490" si="191">E490*K490</f>
        <v>0.25</v>
      </c>
      <c r="M490" s="939">
        <f>J490+H490*Onderbouwing_M29!$Q$2+L490</f>
        <v>0.25</v>
      </c>
      <c r="N490" s="840"/>
      <c r="O490" s="889"/>
      <c r="P490" s="889"/>
    </row>
    <row r="491" spans="2:16" ht="15.75" customHeight="1" outlineLevel="2">
      <c r="B491" s="886"/>
      <c r="C491" s="842"/>
      <c r="D491" s="939"/>
      <c r="E491" s="887"/>
      <c r="F491" s="865"/>
      <c r="G491" s="888"/>
      <c r="H491" s="888"/>
      <c r="I491" s="888"/>
      <c r="J491" s="888"/>
      <c r="K491" s="888"/>
      <c r="L491" s="888"/>
      <c r="M491" s="888"/>
      <c r="N491" s="840"/>
      <c r="O491" s="889"/>
      <c r="P491" s="889"/>
    </row>
    <row r="492" spans="2:16" ht="10.25" customHeight="1" outlineLevel="2">
      <c r="B492" s="892"/>
      <c r="C492" s="842"/>
      <c r="D492" s="893"/>
      <c r="E492" s="894"/>
      <c r="F492" s="893"/>
      <c r="G492" s="895"/>
      <c r="H492" s="895"/>
      <c r="I492" s="895"/>
      <c r="J492" s="895"/>
      <c r="K492" s="895"/>
      <c r="L492" s="895"/>
      <c r="M492" s="895"/>
      <c r="N492" s="840"/>
      <c r="O492" s="896"/>
      <c r="P492" s="897"/>
    </row>
    <row r="493" spans="2:16" ht="15.75" customHeight="1" outlineLevel="2">
      <c r="B493" s="849" t="s">
        <v>1638</v>
      </c>
      <c r="C493" s="842"/>
      <c r="D493" s="850" t="s">
        <v>1598</v>
      </c>
      <c r="E493" s="884">
        <v>1</v>
      </c>
      <c r="F493" s="850" t="s">
        <v>79</v>
      </c>
      <c r="G493" s="851"/>
      <c r="H493" s="851">
        <f>SUM(H494:H497)</f>
        <v>0</v>
      </c>
      <c r="I493" s="851"/>
      <c r="J493" s="851">
        <f>SUM(J494:J497)</f>
        <v>0</v>
      </c>
      <c r="K493" s="851"/>
      <c r="L493" s="851">
        <f>SUM(L494:L497)</f>
        <v>44.76</v>
      </c>
      <c r="M493" s="851">
        <f>SUM(M494:M497)</f>
        <v>44.76</v>
      </c>
      <c r="N493" s="840"/>
      <c r="O493" s="852">
        <f>SUM(M494:M497)</f>
        <v>44.76</v>
      </c>
      <c r="P493" s="885" t="str">
        <f>B493</f>
        <v>V3-1-B1</v>
      </c>
    </row>
    <row r="494" spans="2:16" ht="15.75" customHeight="1" outlineLevel="2">
      <c r="B494" s="886"/>
      <c r="C494" s="842"/>
      <c r="D494" s="886" t="s">
        <v>1603</v>
      </c>
      <c r="E494" s="887"/>
      <c r="F494" s="865"/>
      <c r="G494" s="888"/>
      <c r="H494" s="888"/>
      <c r="I494" s="888"/>
      <c r="J494" s="888"/>
      <c r="K494" s="888"/>
      <c r="L494" s="888"/>
      <c r="M494" s="888"/>
      <c r="N494" s="840"/>
      <c r="O494" s="889"/>
      <c r="P494" s="889"/>
    </row>
    <row r="495" spans="2:16" s="863" customFormat="1" ht="15.75" customHeight="1" outlineLevel="2">
      <c r="B495" s="865" t="str">
        <f>B493</f>
        <v>V3-1-B1</v>
      </c>
      <c r="C495" s="856"/>
      <c r="D495" s="865" t="str">
        <f>D493</f>
        <v>Vloerisolatie - isolatiefolie Rc &gt;5,0 en dik 15cm &lt; 35 m²</v>
      </c>
      <c r="E495" s="930">
        <v>1</v>
      </c>
      <c r="F495" s="865" t="s">
        <v>79</v>
      </c>
      <c r="G495" s="888"/>
      <c r="H495" s="888">
        <f t="shared" ref="H495:H496" si="192">E495*G495</f>
        <v>0</v>
      </c>
      <c r="I495" s="888"/>
      <c r="J495" s="888">
        <f t="shared" ref="J495:J496" si="193">E495*I495</f>
        <v>0</v>
      </c>
      <c r="K495" s="888">
        <v>44.76</v>
      </c>
      <c r="L495" s="888">
        <f t="shared" ref="L495:L496" si="194">E495*K495</f>
        <v>44.76</v>
      </c>
      <c r="M495" s="888">
        <f>J495+H495*Onderbouwing_M29!$Q$2+L495</f>
        <v>44.76</v>
      </c>
      <c r="N495" s="854"/>
      <c r="O495" s="891"/>
      <c r="P495" s="891"/>
    </row>
    <row r="496" spans="2:16" s="863" customFormat="1" ht="15.75" customHeight="1" outlineLevel="2">
      <c r="B496" s="865"/>
      <c r="C496" s="856"/>
      <c r="D496" s="865" t="s">
        <v>1438</v>
      </c>
      <c r="E496" s="887"/>
      <c r="F496" s="865" t="s">
        <v>1437</v>
      </c>
      <c r="G496" s="888">
        <v>0</v>
      </c>
      <c r="H496" s="888">
        <f t="shared" si="192"/>
        <v>0</v>
      </c>
      <c r="I496" s="888">
        <v>0</v>
      </c>
      <c r="J496" s="888">
        <f t="shared" si="193"/>
        <v>0</v>
      </c>
      <c r="K496" s="888"/>
      <c r="L496" s="888">
        <f t="shared" si="194"/>
        <v>0</v>
      </c>
      <c r="M496" s="888">
        <f>J496+H496*Onderbouwing_M29!$Q$2+L496</f>
        <v>0</v>
      </c>
      <c r="N496" s="854"/>
      <c r="O496" s="891"/>
      <c r="P496" s="891"/>
    </row>
    <row r="497" spans="2:16" ht="15.75" customHeight="1" outlineLevel="2">
      <c r="B497" s="886"/>
      <c r="C497" s="842"/>
      <c r="D497" s="939"/>
      <c r="E497" s="887"/>
      <c r="F497" s="865"/>
      <c r="G497" s="888"/>
      <c r="H497" s="888"/>
      <c r="I497" s="888"/>
      <c r="J497" s="888"/>
      <c r="K497" s="888"/>
      <c r="L497" s="888"/>
      <c r="M497" s="888"/>
      <c r="N497" s="840"/>
      <c r="O497" s="889"/>
      <c r="P497" s="889"/>
    </row>
    <row r="498" spans="2:16" ht="10.25" customHeight="1" outlineLevel="2">
      <c r="B498" s="892"/>
      <c r="C498" s="842"/>
      <c r="D498" s="893"/>
      <c r="E498" s="894"/>
      <c r="F498" s="893"/>
      <c r="G498" s="895"/>
      <c r="H498" s="895"/>
      <c r="I498" s="895"/>
      <c r="J498" s="895"/>
      <c r="K498" s="895"/>
      <c r="L498" s="895"/>
      <c r="M498" s="895"/>
      <c r="N498" s="840"/>
      <c r="O498" s="896"/>
      <c r="P498" s="897"/>
    </row>
    <row r="499" spans="2:16" ht="15.75" customHeight="1" outlineLevel="2">
      <c r="B499" s="849" t="s">
        <v>1639</v>
      </c>
      <c r="C499" s="842"/>
      <c r="D499" s="850" t="s">
        <v>1599</v>
      </c>
      <c r="E499" s="884">
        <v>1</v>
      </c>
      <c r="F499" s="850" t="s">
        <v>79</v>
      </c>
      <c r="G499" s="851"/>
      <c r="H499" s="851">
        <f>SUM(H500:H503)</f>
        <v>0</v>
      </c>
      <c r="I499" s="851"/>
      <c r="J499" s="851">
        <f>SUM(J500:J503)</f>
        <v>0</v>
      </c>
      <c r="K499" s="851"/>
      <c r="L499" s="851">
        <f>SUM(L500:L503)</f>
        <v>37.479999999999997</v>
      </c>
      <c r="M499" s="851">
        <f>SUM(M500:M503)</f>
        <v>37.479999999999997</v>
      </c>
      <c r="N499" s="840"/>
      <c r="O499" s="852">
        <f>SUM(M500:M503)</f>
        <v>37.479999999999997</v>
      </c>
      <c r="P499" s="885" t="str">
        <f>B499</f>
        <v>V3-1-B2</v>
      </c>
    </row>
    <row r="500" spans="2:16" ht="15.75" customHeight="1" outlineLevel="2">
      <c r="B500" s="886"/>
      <c r="C500" s="842"/>
      <c r="D500" s="886" t="s">
        <v>1603</v>
      </c>
      <c r="E500" s="887"/>
      <c r="F500" s="865"/>
      <c r="G500" s="888"/>
      <c r="H500" s="888"/>
      <c r="I500" s="888"/>
      <c r="J500" s="888"/>
      <c r="K500" s="888"/>
      <c r="L500" s="888"/>
      <c r="M500" s="888"/>
      <c r="N500" s="840"/>
      <c r="O500" s="889"/>
      <c r="P500" s="889"/>
    </row>
    <row r="501" spans="2:16" s="863" customFormat="1" ht="15.75" customHeight="1" outlineLevel="2">
      <c r="B501" s="865" t="str">
        <f>B499</f>
        <v>V3-1-B2</v>
      </c>
      <c r="C501" s="856"/>
      <c r="D501" s="865" t="str">
        <f>D499</f>
        <v>Vloerisolatie - isolatiefolie Rc &gt;5,0 en dik 15cm 35-60 m²</v>
      </c>
      <c r="E501" s="930">
        <v>1</v>
      </c>
      <c r="F501" s="865" t="s">
        <v>79</v>
      </c>
      <c r="G501" s="888"/>
      <c r="H501" s="888">
        <f t="shared" ref="H501:H502" si="195">E501*G501</f>
        <v>0</v>
      </c>
      <c r="I501" s="888"/>
      <c r="J501" s="888">
        <f t="shared" ref="J501:J502" si="196">E501*I501</f>
        <v>0</v>
      </c>
      <c r="K501" s="888">
        <v>37.479999999999997</v>
      </c>
      <c r="L501" s="888">
        <f t="shared" ref="L501:L502" si="197">E501*K501</f>
        <v>37.479999999999997</v>
      </c>
      <c r="M501" s="888">
        <f>J501+H501*Onderbouwing_M29!$Q$2+L501</f>
        <v>37.479999999999997</v>
      </c>
      <c r="N501" s="854"/>
      <c r="O501" s="891"/>
      <c r="P501" s="891"/>
    </row>
    <row r="502" spans="2:16" s="863" customFormat="1" ht="15.75" customHeight="1" outlineLevel="2">
      <c r="B502" s="865"/>
      <c r="C502" s="856"/>
      <c r="D502" s="865" t="s">
        <v>1438</v>
      </c>
      <c r="E502" s="887"/>
      <c r="F502" s="865" t="s">
        <v>1437</v>
      </c>
      <c r="G502" s="888">
        <v>0</v>
      </c>
      <c r="H502" s="888">
        <f t="shared" si="195"/>
        <v>0</v>
      </c>
      <c r="I502" s="888">
        <v>0</v>
      </c>
      <c r="J502" s="888">
        <f t="shared" si="196"/>
        <v>0</v>
      </c>
      <c r="K502" s="888"/>
      <c r="L502" s="888">
        <f t="shared" si="197"/>
        <v>0</v>
      </c>
      <c r="M502" s="888">
        <f>J502+H502*Onderbouwing_M29!$Q$2+L502</f>
        <v>0</v>
      </c>
      <c r="N502" s="854"/>
      <c r="O502" s="891"/>
      <c r="P502" s="891"/>
    </row>
    <row r="503" spans="2:16" ht="15.75" customHeight="1" outlineLevel="2">
      <c r="B503" s="886"/>
      <c r="C503" s="842"/>
      <c r="D503" s="939"/>
      <c r="E503" s="887"/>
      <c r="F503" s="865"/>
      <c r="G503" s="888"/>
      <c r="H503" s="888"/>
      <c r="I503" s="888"/>
      <c r="J503" s="888"/>
      <c r="K503" s="888"/>
      <c r="L503" s="888"/>
      <c r="M503" s="888"/>
      <c r="N503" s="840"/>
      <c r="O503" s="889"/>
      <c r="P503" s="889"/>
    </row>
    <row r="504" spans="2:16" ht="10.25" customHeight="1" outlineLevel="2">
      <c r="B504" s="892"/>
      <c r="C504" s="842"/>
      <c r="D504" s="893"/>
      <c r="E504" s="894"/>
      <c r="F504" s="893"/>
      <c r="G504" s="895"/>
      <c r="H504" s="895"/>
      <c r="I504" s="895"/>
      <c r="J504" s="895"/>
      <c r="K504" s="895"/>
      <c r="L504" s="895"/>
      <c r="M504" s="895"/>
      <c r="N504" s="840"/>
      <c r="O504" s="896"/>
      <c r="P504" s="897"/>
    </row>
    <row r="505" spans="2:16" ht="15.75" customHeight="1" outlineLevel="2">
      <c r="B505" s="849" t="s">
        <v>1640</v>
      </c>
      <c r="C505" s="842"/>
      <c r="D505" s="850" t="s">
        <v>1600</v>
      </c>
      <c r="E505" s="884">
        <v>11</v>
      </c>
      <c r="F505" s="850" t="s">
        <v>79</v>
      </c>
      <c r="G505" s="851"/>
      <c r="H505" s="851">
        <f>SUM(H506:H509)</f>
        <v>0</v>
      </c>
      <c r="I505" s="851"/>
      <c r="J505" s="851">
        <f>SUM(J506:J509)</f>
        <v>0</v>
      </c>
      <c r="K505" s="851"/>
      <c r="L505" s="851">
        <f>SUM(L506:L509)</f>
        <v>34.630000000000003</v>
      </c>
      <c r="M505" s="851">
        <f>SUM(M506:M509)</f>
        <v>34.630000000000003</v>
      </c>
      <c r="N505" s="840"/>
      <c r="O505" s="852">
        <f>SUM(M506:M509)</f>
        <v>34.630000000000003</v>
      </c>
      <c r="P505" s="885" t="str">
        <f>B505</f>
        <v>V3-1-B3</v>
      </c>
    </row>
    <row r="506" spans="2:16" ht="15.75" customHeight="1" outlineLevel="2">
      <c r="B506" s="886"/>
      <c r="C506" s="842"/>
      <c r="D506" s="886" t="s">
        <v>1603</v>
      </c>
      <c r="E506" s="887"/>
      <c r="F506" s="865"/>
      <c r="G506" s="888"/>
      <c r="H506" s="888"/>
      <c r="I506" s="888"/>
      <c r="J506" s="888"/>
      <c r="K506" s="888"/>
      <c r="L506" s="888"/>
      <c r="M506" s="888"/>
      <c r="N506" s="840"/>
      <c r="O506" s="889"/>
      <c r="P506" s="889"/>
    </row>
    <row r="507" spans="2:16" s="863" customFormat="1" ht="15.75" customHeight="1" outlineLevel="2">
      <c r="B507" s="865" t="str">
        <f>B505</f>
        <v>V3-1-B3</v>
      </c>
      <c r="C507" s="856"/>
      <c r="D507" s="865" t="str">
        <f>D505</f>
        <v>Vloerisolatie - isolatiefolie Rc &gt;5,0 en dik 15cm &gt; 60 m²</v>
      </c>
      <c r="E507" s="954">
        <v>1</v>
      </c>
      <c r="F507" s="865" t="s">
        <v>79</v>
      </c>
      <c r="G507" s="888"/>
      <c r="H507" s="888">
        <f t="shared" ref="H507:H508" si="198">E507*G507</f>
        <v>0</v>
      </c>
      <c r="I507" s="888"/>
      <c r="J507" s="888">
        <f t="shared" ref="J507:J508" si="199">E507*I507</f>
        <v>0</v>
      </c>
      <c r="K507" s="888">
        <v>34.630000000000003</v>
      </c>
      <c r="L507" s="888">
        <f t="shared" ref="L507:L508" si="200">E507*K507</f>
        <v>34.630000000000003</v>
      </c>
      <c r="M507" s="888">
        <f>J507+H507*Onderbouwing_M29!$Q$2+L507</f>
        <v>34.630000000000003</v>
      </c>
      <c r="N507" s="854"/>
      <c r="O507" s="891"/>
      <c r="P507" s="891"/>
    </row>
    <row r="508" spans="2:16" s="863" customFormat="1" ht="15.75" customHeight="1" outlineLevel="2">
      <c r="B508" s="890"/>
      <c r="C508" s="856"/>
      <c r="D508" s="865" t="s">
        <v>1438</v>
      </c>
      <c r="E508" s="887"/>
      <c r="F508" s="865" t="s">
        <v>1437</v>
      </c>
      <c r="G508" s="888">
        <v>0</v>
      </c>
      <c r="H508" s="888">
        <f t="shared" si="198"/>
        <v>0</v>
      </c>
      <c r="I508" s="888">
        <v>0</v>
      </c>
      <c r="J508" s="888">
        <f t="shared" si="199"/>
        <v>0</v>
      </c>
      <c r="K508" s="888"/>
      <c r="L508" s="888">
        <f t="shared" si="200"/>
        <v>0</v>
      </c>
      <c r="M508" s="888">
        <f>J508+H508*Onderbouwing_M29!$Q$2+L508</f>
        <v>0</v>
      </c>
      <c r="N508" s="854"/>
      <c r="O508" s="891"/>
      <c r="P508" s="891"/>
    </row>
    <row r="509" spans="2:16" ht="15.75" customHeight="1" outlineLevel="2">
      <c r="B509" s="886"/>
      <c r="C509" s="842"/>
      <c r="D509" s="939"/>
      <c r="E509" s="887"/>
      <c r="F509" s="865"/>
      <c r="G509" s="888"/>
      <c r="H509" s="888"/>
      <c r="I509" s="888"/>
      <c r="J509" s="888"/>
      <c r="K509" s="888"/>
      <c r="L509" s="888"/>
      <c r="M509" s="888"/>
      <c r="N509" s="840"/>
      <c r="O509" s="889"/>
      <c r="P509" s="889"/>
    </row>
    <row r="510" spans="2:16" ht="10.25" customHeight="1" outlineLevel="2">
      <c r="B510" s="892"/>
      <c r="C510" s="842"/>
      <c r="D510" s="893"/>
      <c r="E510" s="894"/>
      <c r="F510" s="893"/>
      <c r="G510" s="895"/>
      <c r="H510" s="895"/>
      <c r="I510" s="895"/>
      <c r="J510" s="895"/>
      <c r="K510" s="895"/>
      <c r="L510" s="895"/>
      <c r="M510" s="895"/>
      <c r="N510" s="840"/>
      <c r="O510" s="896"/>
      <c r="P510" s="897"/>
    </row>
    <row r="511" spans="2:16" ht="15.75" hidden="1" customHeight="1" outlineLevel="2">
      <c r="B511" s="849" t="s">
        <v>1641</v>
      </c>
      <c r="C511" s="842"/>
      <c r="D511" s="850" t="s">
        <v>1561</v>
      </c>
      <c r="E511" s="884">
        <v>1</v>
      </c>
      <c r="F511" s="850" t="s">
        <v>79</v>
      </c>
      <c r="G511" s="851"/>
      <c r="H511" s="851">
        <f>SUM(H512:H515)</f>
        <v>0.35</v>
      </c>
      <c r="I511" s="851"/>
      <c r="J511" s="851">
        <f>SUM(J512:J515)</f>
        <v>11.95</v>
      </c>
      <c r="K511" s="851"/>
      <c r="L511" s="851">
        <f>SUM(L512:L515)</f>
        <v>0</v>
      </c>
      <c r="M511" s="851">
        <f>SUM(M512:M515)</f>
        <v>32.950000000000003</v>
      </c>
      <c r="N511" s="840"/>
      <c r="O511" s="852">
        <f>SUM(M512:M515)</f>
        <v>32.950000000000003</v>
      </c>
      <c r="P511" s="885" t="str">
        <f>B511</f>
        <v>V3-1-C1</v>
      </c>
    </row>
    <row r="512" spans="2:16" ht="15.75" hidden="1" customHeight="1" outlineLevel="2">
      <c r="B512" s="886"/>
      <c r="C512" s="842"/>
      <c r="D512" s="901" t="s">
        <v>188</v>
      </c>
      <c r="E512" s="887"/>
      <c r="F512" s="865"/>
      <c r="G512" s="888"/>
      <c r="H512" s="888"/>
      <c r="I512" s="888"/>
      <c r="J512" s="888"/>
      <c r="K512" s="888"/>
      <c r="L512" s="888"/>
      <c r="M512" s="888"/>
      <c r="N512" s="840"/>
      <c r="O512" s="889"/>
      <c r="P512" s="889"/>
    </row>
    <row r="513" spans="2:16" ht="15.5" hidden="1" customHeight="1" outlineLevel="2">
      <c r="B513" s="860" t="str">
        <f>B511</f>
        <v>V3-1-C1</v>
      </c>
      <c r="C513" s="842"/>
      <c r="D513" s="860" t="str">
        <f>D511</f>
        <v xml:space="preserve">Vloerisolatie - EPS-isolatie 130mm Rc 3,7 </v>
      </c>
      <c r="E513" s="860">
        <v>1</v>
      </c>
      <c r="F513" s="860" t="s">
        <v>79</v>
      </c>
      <c r="G513" s="860">
        <v>0.25</v>
      </c>
      <c r="H513" s="860">
        <f t="shared" ref="H513" si="201">E513*G513</f>
        <v>0.25</v>
      </c>
      <c r="I513" s="860">
        <v>10.45</v>
      </c>
      <c r="J513" s="860">
        <f t="shared" ref="J513" si="202">E513*I513</f>
        <v>10.45</v>
      </c>
      <c r="K513" s="860"/>
      <c r="L513" s="860">
        <f t="shared" ref="L513" si="203">E513*K513</f>
        <v>0</v>
      </c>
      <c r="M513" s="860">
        <f>J513+H513*Onderbouwing_M29!$Q$2+L513</f>
        <v>25.45</v>
      </c>
      <c r="N513" s="840"/>
      <c r="O513" s="889"/>
      <c r="P513" s="889"/>
    </row>
    <row r="514" spans="2:16" ht="15.75" hidden="1" customHeight="1" outlineLevel="2">
      <c r="B514" s="860" t="str">
        <f>B513</f>
        <v>V3-1-C1</v>
      </c>
      <c r="D514" s="860" t="s">
        <v>1468</v>
      </c>
      <c r="E514" s="860">
        <v>1</v>
      </c>
      <c r="F514" s="860" t="s">
        <v>79</v>
      </c>
      <c r="G514" s="860">
        <v>0.1</v>
      </c>
      <c r="H514" s="860">
        <f t="shared" ref="H514" si="204">E514*G514</f>
        <v>0.1</v>
      </c>
      <c r="I514" s="860">
        <v>1.5</v>
      </c>
      <c r="J514" s="860">
        <f t="shared" ref="J514" si="205">E514*I514</f>
        <v>1.5</v>
      </c>
      <c r="K514" s="860"/>
      <c r="L514" s="860">
        <f t="shared" ref="L514" si="206">E514*K514</f>
        <v>0</v>
      </c>
      <c r="M514" s="860">
        <f>J514+H514*Onderbouwing_M29!$Q$2+L514</f>
        <v>7.5</v>
      </c>
    </row>
    <row r="515" spans="2:16" ht="15.75" hidden="1" customHeight="1" outlineLevel="2">
      <c r="D515" s="900"/>
      <c r="E515" s="900"/>
      <c r="F515" s="900"/>
      <c r="G515" s="900"/>
      <c r="H515" s="900"/>
      <c r="I515" s="900"/>
      <c r="J515" s="900"/>
      <c r="K515" s="900"/>
      <c r="L515" s="900"/>
      <c r="M515" s="900"/>
    </row>
    <row r="516" spans="2:16" ht="10.25" hidden="1" customHeight="1" outlineLevel="2">
      <c r="D516" s="900"/>
      <c r="E516" s="900"/>
      <c r="F516" s="900"/>
      <c r="G516" s="900"/>
      <c r="H516" s="900"/>
      <c r="I516" s="900"/>
      <c r="J516" s="900"/>
      <c r="K516" s="900"/>
      <c r="L516" s="900"/>
      <c r="M516" s="900"/>
    </row>
    <row r="517" spans="2:16" ht="10.25" hidden="1" customHeight="1" outlineLevel="2">
      <c r="B517" s="892"/>
      <c r="C517" s="842"/>
      <c r="D517" s="893"/>
      <c r="E517" s="894"/>
      <c r="F517" s="893"/>
      <c r="G517" s="895"/>
      <c r="H517" s="895"/>
      <c r="I517" s="895"/>
      <c r="J517" s="895"/>
      <c r="K517" s="895"/>
      <c r="L517" s="895"/>
      <c r="M517" s="895"/>
      <c r="N517" s="840"/>
      <c r="O517" s="896"/>
      <c r="P517" s="897"/>
    </row>
    <row r="518" spans="2:16" ht="15.75" hidden="1" customHeight="1" outlineLevel="2">
      <c r="B518" s="849" t="s">
        <v>1642</v>
      </c>
      <c r="C518" s="842"/>
      <c r="D518" s="850" t="s">
        <v>1562</v>
      </c>
      <c r="E518" s="884">
        <v>1</v>
      </c>
      <c r="F518" s="850" t="s">
        <v>79</v>
      </c>
      <c r="G518" s="851"/>
      <c r="H518" s="851">
        <f>SUM(H519:H522)</f>
        <v>0</v>
      </c>
      <c r="I518" s="851"/>
      <c r="J518" s="851">
        <f>SUM(J519:J522)</f>
        <v>1.5</v>
      </c>
      <c r="K518" s="851"/>
      <c r="L518" s="851">
        <f>SUM(L519:L522)</f>
        <v>4.5</v>
      </c>
      <c r="M518" s="851">
        <f>SUM(M519:M522)</f>
        <v>6</v>
      </c>
      <c r="N518" s="840"/>
      <c r="O518" s="852">
        <f>SUM(M519:M522)</f>
        <v>6</v>
      </c>
      <c r="P518" s="885" t="str">
        <f>B518</f>
        <v>V3-1-C2</v>
      </c>
    </row>
    <row r="519" spans="2:16" ht="15.75" hidden="1" customHeight="1" outlineLevel="2">
      <c r="B519" s="886"/>
      <c r="C519" s="842"/>
      <c r="D519" s="901" t="s">
        <v>188</v>
      </c>
      <c r="E519" s="887"/>
      <c r="F519" s="865"/>
      <c r="G519" s="888"/>
      <c r="H519" s="888"/>
      <c r="I519" s="888"/>
      <c r="J519" s="888"/>
      <c r="K519" s="888"/>
      <c r="L519" s="888"/>
      <c r="M519" s="888"/>
      <c r="N519" s="840"/>
      <c r="O519" s="889"/>
      <c r="P519" s="889"/>
    </row>
    <row r="520" spans="2:16" ht="15.5" hidden="1" customHeight="1" outlineLevel="2">
      <c r="B520" s="860" t="str">
        <f>B518</f>
        <v>V3-1-C2</v>
      </c>
      <c r="C520" s="842"/>
      <c r="D520" s="860" t="str">
        <f>D518</f>
        <v xml:space="preserve">╚ Meerprijs EPS-isolatie 170mm Rc 4,5 </v>
      </c>
      <c r="E520" s="860">
        <v>1</v>
      </c>
      <c r="F520" s="860" t="s">
        <v>79</v>
      </c>
      <c r="G520" s="860"/>
      <c r="H520" s="860"/>
      <c r="I520" s="860"/>
      <c r="J520" s="860"/>
      <c r="K520" s="860">
        <v>4.5</v>
      </c>
      <c r="L520" s="860">
        <f t="shared" ref="L520:L521" si="207">E520*K520</f>
        <v>4.5</v>
      </c>
      <c r="M520" s="860">
        <f>J520+H520*Onderbouwing_M29!$Q$2+L520</f>
        <v>4.5</v>
      </c>
      <c r="N520" s="840"/>
      <c r="O520" s="889"/>
      <c r="P520" s="889"/>
    </row>
    <row r="521" spans="2:16" ht="15.75" hidden="1" customHeight="1" outlineLevel="2">
      <c r="B521" s="860" t="str">
        <f>B520</f>
        <v>V3-1-C2</v>
      </c>
      <c r="D521" s="860" t="s">
        <v>1468</v>
      </c>
      <c r="E521" s="860">
        <v>1</v>
      </c>
      <c r="F521" s="860" t="s">
        <v>79</v>
      </c>
      <c r="G521" s="860">
        <v>0</v>
      </c>
      <c r="H521" s="860">
        <f t="shared" ref="H521" si="208">E521*G521</f>
        <v>0</v>
      </c>
      <c r="I521" s="860">
        <v>1.5</v>
      </c>
      <c r="J521" s="860">
        <f t="shared" ref="J521" si="209">E521*I521</f>
        <v>1.5</v>
      </c>
      <c r="K521" s="860"/>
      <c r="L521" s="860">
        <f t="shared" si="207"/>
        <v>0</v>
      </c>
      <c r="M521" s="860">
        <f>J521+H521*Onderbouwing_M29!$Q$2+L521</f>
        <v>1.5</v>
      </c>
    </row>
    <row r="522" spans="2:16" ht="15.75" hidden="1" customHeight="1" outlineLevel="2">
      <c r="D522" s="860"/>
      <c r="E522" s="860"/>
      <c r="F522" s="860"/>
      <c r="G522" s="860"/>
      <c r="H522" s="860"/>
      <c r="I522" s="860"/>
      <c r="J522" s="860"/>
      <c r="K522" s="860"/>
      <c r="L522" s="860"/>
      <c r="M522" s="860">
        <f>J522+H522*Onderbouwing_M29!$Q$2+L522</f>
        <v>0</v>
      </c>
    </row>
    <row r="523" spans="2:16" ht="10.25" hidden="1" customHeight="1" outlineLevel="2">
      <c r="D523" s="900"/>
      <c r="E523" s="900"/>
      <c r="F523" s="900"/>
      <c r="G523" s="900"/>
      <c r="H523" s="900"/>
      <c r="I523" s="900"/>
      <c r="J523" s="900"/>
      <c r="K523" s="900"/>
      <c r="L523" s="900"/>
      <c r="M523" s="900"/>
    </row>
    <row r="524" spans="2:16" ht="10.25" hidden="1" customHeight="1" outlineLevel="2">
      <c r="B524" s="892"/>
      <c r="C524" s="842"/>
      <c r="D524" s="893"/>
      <c r="E524" s="894"/>
      <c r="F524" s="893"/>
      <c r="G524" s="895"/>
      <c r="H524" s="895"/>
      <c r="I524" s="895"/>
      <c r="J524" s="895"/>
      <c r="K524" s="895"/>
      <c r="L524" s="895"/>
      <c r="M524" s="895"/>
      <c r="N524" s="840"/>
      <c r="O524" s="896"/>
      <c r="P524" s="897"/>
    </row>
    <row r="525" spans="2:16" ht="15.75" customHeight="1" outlineLevel="2">
      <c r="B525" s="849" t="s">
        <v>1643</v>
      </c>
      <c r="C525" s="842"/>
      <c r="D525" s="850" t="s">
        <v>1739</v>
      </c>
      <c r="E525" s="884">
        <v>1</v>
      </c>
      <c r="F525" s="850" t="s">
        <v>79</v>
      </c>
      <c r="G525" s="851"/>
      <c r="H525" s="851">
        <f>SUM(H526:H528)</f>
        <v>0</v>
      </c>
      <c r="I525" s="851"/>
      <c r="J525" s="851">
        <f>SUM(J526:J528)</f>
        <v>0</v>
      </c>
      <c r="K525" s="851"/>
      <c r="L525" s="851">
        <f>SUM(L526:L528)</f>
        <v>21.21</v>
      </c>
      <c r="M525" s="851">
        <f>SUM(M526:M528)</f>
        <v>21.21</v>
      </c>
      <c r="N525" s="840"/>
      <c r="O525" s="852">
        <f>SUM(M526:M528)</f>
        <v>21.21</v>
      </c>
      <c r="P525" s="885" t="str">
        <f>B525</f>
        <v>V3-1-D1</v>
      </c>
    </row>
    <row r="526" spans="2:16" ht="15.75" customHeight="1" outlineLevel="2">
      <c r="B526" s="886"/>
      <c r="C526" s="842"/>
      <c r="D526" s="886" t="s">
        <v>188</v>
      </c>
      <c r="E526" s="887"/>
      <c r="F526" s="865"/>
      <c r="G526" s="888"/>
      <c r="H526" s="888"/>
      <c r="I526" s="888"/>
      <c r="J526" s="888"/>
      <c r="K526" s="888"/>
      <c r="L526" s="888"/>
      <c r="M526" s="888"/>
      <c r="N526" s="840"/>
      <c r="O526" s="889"/>
      <c r="P526" s="889"/>
    </row>
    <row r="527" spans="2:16" s="863" customFormat="1" ht="15.75" customHeight="1" outlineLevel="2">
      <c r="B527" s="865" t="str">
        <f>B525</f>
        <v>V3-1-D1</v>
      </c>
      <c r="C527" s="856"/>
      <c r="D527" s="865" t="str">
        <f>D525</f>
        <v>Bodemisolatie - EPS-korrels laagdikte dik 200mm  (30% subsidiabel)</v>
      </c>
      <c r="E527" s="887">
        <v>1</v>
      </c>
      <c r="F527" s="865" t="str">
        <f>F525</f>
        <v>m²</v>
      </c>
      <c r="G527" s="888"/>
      <c r="H527" s="888">
        <f t="shared" ref="H527:H528" si="210">E527*G527</f>
        <v>0</v>
      </c>
      <c r="I527" s="888"/>
      <c r="J527" s="888">
        <f t="shared" ref="J527:J528" si="211">E527*I527</f>
        <v>0</v>
      </c>
      <c r="K527" s="888">
        <v>21.21</v>
      </c>
      <c r="L527" s="888">
        <f t="shared" ref="L527:L528" si="212">E527*K527</f>
        <v>21.21</v>
      </c>
      <c r="M527" s="888">
        <f>J527+H527*Onderbouwing_M29!$Q$2+L527</f>
        <v>21.21</v>
      </c>
      <c r="N527" s="854"/>
      <c r="O527" s="891"/>
      <c r="P527" s="891"/>
    </row>
    <row r="528" spans="2:16" ht="15.75" customHeight="1" outlineLevel="2">
      <c r="B528" s="886"/>
      <c r="C528" s="842"/>
      <c r="D528" s="939"/>
      <c r="E528" s="887"/>
      <c r="F528" s="865"/>
      <c r="G528" s="888">
        <v>0</v>
      </c>
      <c r="H528" s="888">
        <f t="shared" si="210"/>
        <v>0</v>
      </c>
      <c r="I528" s="888">
        <v>0</v>
      </c>
      <c r="J528" s="888">
        <f t="shared" si="211"/>
        <v>0</v>
      </c>
      <c r="K528" s="888"/>
      <c r="L528" s="888">
        <f t="shared" si="212"/>
        <v>0</v>
      </c>
      <c r="M528" s="888">
        <f>J528+H528*Onderbouwing_M29!$Q$2+L528</f>
        <v>0</v>
      </c>
      <c r="N528" s="840"/>
      <c r="O528" s="889"/>
      <c r="P528" s="889"/>
    </row>
    <row r="529" spans="1:16" ht="10.25" customHeight="1" outlineLevel="2">
      <c r="B529" s="892"/>
      <c r="C529" s="842"/>
      <c r="D529" s="893"/>
      <c r="E529" s="894"/>
      <c r="F529" s="893"/>
      <c r="G529" s="895"/>
      <c r="H529" s="895"/>
      <c r="I529" s="895"/>
      <c r="J529" s="895"/>
      <c r="K529" s="895"/>
      <c r="L529" s="895"/>
      <c r="M529" s="895"/>
      <c r="N529" s="840"/>
      <c r="O529" s="896"/>
      <c r="P529" s="897"/>
    </row>
    <row r="530" spans="1:16" ht="15.75" customHeight="1" outlineLevel="2">
      <c r="B530" s="849" t="s">
        <v>1644</v>
      </c>
      <c r="C530" s="842"/>
      <c r="D530" s="850" t="s">
        <v>1740</v>
      </c>
      <c r="E530" s="884">
        <v>1</v>
      </c>
      <c r="F530" s="850" t="s">
        <v>79</v>
      </c>
      <c r="G530" s="851"/>
      <c r="H530" s="851">
        <f>SUM(H531:H533)</f>
        <v>0</v>
      </c>
      <c r="I530" s="851"/>
      <c r="J530" s="851">
        <f>SUM(J531:J533)</f>
        <v>0</v>
      </c>
      <c r="K530" s="851"/>
      <c r="L530" s="851">
        <f>SUM(L531:L533)</f>
        <v>27.71</v>
      </c>
      <c r="M530" s="851">
        <f>SUM(M531:M533)</f>
        <v>27.71</v>
      </c>
      <c r="N530" s="840"/>
      <c r="O530" s="852">
        <f>SUM(M531:M533)</f>
        <v>27.71</v>
      </c>
      <c r="P530" s="885" t="str">
        <f>B530</f>
        <v>V3-1-D2</v>
      </c>
    </row>
    <row r="531" spans="1:16" ht="15.75" customHeight="1" outlineLevel="2">
      <c r="B531" s="886"/>
      <c r="C531" s="842"/>
      <c r="D531" s="886" t="s">
        <v>188</v>
      </c>
      <c r="E531" s="887"/>
      <c r="F531" s="865"/>
      <c r="G531" s="888"/>
      <c r="H531" s="888"/>
      <c r="I531" s="888"/>
      <c r="J531" s="888"/>
      <c r="K531" s="888"/>
      <c r="L531" s="888"/>
      <c r="M531" s="888"/>
      <c r="N531" s="840"/>
      <c r="O531" s="889"/>
      <c r="P531" s="889"/>
    </row>
    <row r="532" spans="1:16" s="863" customFormat="1" ht="15.75" customHeight="1" outlineLevel="2">
      <c r="B532" s="865" t="str">
        <f>B530</f>
        <v>V3-1-D2</v>
      </c>
      <c r="C532" s="865"/>
      <c r="D532" s="865" t="str">
        <f>D530</f>
        <v>Bodemisolatie - EPS-korrels laagdikte dik 300mm   (30% subsidiabel)</v>
      </c>
      <c r="E532" s="887">
        <v>1</v>
      </c>
      <c r="F532" s="865" t="str">
        <f>F530</f>
        <v>m²</v>
      </c>
      <c r="G532" s="888"/>
      <c r="H532" s="888">
        <f t="shared" ref="H532:H533" si="213">E532*G532</f>
        <v>0</v>
      </c>
      <c r="I532" s="888"/>
      <c r="J532" s="888">
        <f t="shared" ref="J532:J533" si="214">E532*I532</f>
        <v>0</v>
      </c>
      <c r="K532" s="888">
        <v>27.71</v>
      </c>
      <c r="L532" s="888">
        <f t="shared" ref="L532:L533" si="215">E532*K532</f>
        <v>27.71</v>
      </c>
      <c r="M532" s="888">
        <f>J532+H532*Onderbouwing_M29!$Q$2+L532</f>
        <v>27.71</v>
      </c>
      <c r="N532" s="854"/>
      <c r="O532" s="891"/>
      <c r="P532" s="891"/>
    </row>
    <row r="533" spans="1:16" ht="15.75" customHeight="1" outlineLevel="2">
      <c r="B533" s="886"/>
      <c r="C533" s="842"/>
      <c r="D533" s="939"/>
      <c r="E533" s="887"/>
      <c r="F533" s="865"/>
      <c r="G533" s="888">
        <v>0</v>
      </c>
      <c r="H533" s="888">
        <f t="shared" si="213"/>
        <v>0</v>
      </c>
      <c r="I533" s="888">
        <v>0</v>
      </c>
      <c r="J533" s="888">
        <f t="shared" si="214"/>
        <v>0</v>
      </c>
      <c r="K533" s="888"/>
      <c r="L533" s="888">
        <f t="shared" si="215"/>
        <v>0</v>
      </c>
      <c r="M533" s="888">
        <f>J533+H533*Onderbouwing_M29!$Q$2+L533</f>
        <v>0</v>
      </c>
      <c r="N533" s="840"/>
      <c r="O533" s="889"/>
      <c r="P533" s="889"/>
    </row>
    <row r="534" spans="1:16" ht="10.25" customHeight="1" outlineLevel="2">
      <c r="B534" s="892"/>
      <c r="C534" s="842"/>
      <c r="D534" s="893"/>
      <c r="E534" s="894"/>
      <c r="F534" s="893"/>
      <c r="G534" s="895"/>
      <c r="H534" s="895"/>
      <c r="I534" s="895"/>
      <c r="J534" s="895"/>
      <c r="K534" s="895"/>
      <c r="L534" s="895"/>
      <c r="M534" s="895"/>
      <c r="N534" s="840"/>
      <c r="O534" s="896"/>
      <c r="P534" s="897"/>
    </row>
    <row r="535" spans="1:16" ht="15.75" customHeight="1" outlineLevel="2">
      <c r="B535" s="849" t="s">
        <v>360</v>
      </c>
      <c r="C535" s="842"/>
      <c r="D535" s="850" t="s">
        <v>1476</v>
      </c>
      <c r="E535" s="884">
        <v>1</v>
      </c>
      <c r="F535" s="850" t="s">
        <v>77</v>
      </c>
      <c r="G535" s="851"/>
      <c r="H535" s="851">
        <f>SUM(H536:H548)</f>
        <v>0</v>
      </c>
      <c r="I535" s="851"/>
      <c r="J535" s="851">
        <f>SUM(J536:J548)</f>
        <v>0</v>
      </c>
      <c r="K535" s="851"/>
      <c r="L535" s="851">
        <f>SUM(L536:L548)</f>
        <v>2149.85</v>
      </c>
      <c r="M535" s="851">
        <f>SUM(M536:M548)</f>
        <v>2149.85</v>
      </c>
      <c r="N535" s="840"/>
      <c r="O535" s="852">
        <f>SUM(M536:M548)</f>
        <v>2149.85</v>
      </c>
      <c r="P535" s="885" t="str">
        <f>B535</f>
        <v>V3-1-X</v>
      </c>
    </row>
    <row r="536" spans="1:16" ht="15.75" customHeight="1" outlineLevel="2">
      <c r="B536" s="890"/>
      <c r="C536" s="856"/>
      <c r="D536" s="939" t="s">
        <v>188</v>
      </c>
      <c r="E536" s="887"/>
      <c r="F536" s="865"/>
      <c r="G536" s="888"/>
      <c r="H536" s="888"/>
      <c r="I536" s="888"/>
      <c r="J536" s="888"/>
      <c r="K536" s="888"/>
      <c r="L536" s="888"/>
      <c r="M536" s="888"/>
      <c r="N536" s="840"/>
      <c r="O536" s="889"/>
      <c r="P536" s="889"/>
    </row>
    <row r="537" spans="1:16" ht="15.75" customHeight="1" outlineLevel="2">
      <c r="B537" s="886" t="s">
        <v>1626</v>
      </c>
      <c r="C537" s="842"/>
      <c r="D537" s="886" t="s">
        <v>1707</v>
      </c>
      <c r="E537" s="939">
        <v>1</v>
      </c>
      <c r="F537" s="939" t="s">
        <v>1480</v>
      </c>
      <c r="G537" s="939"/>
      <c r="H537" s="939">
        <f t="shared" ref="H537:H539" si="216">E537*G537</f>
        <v>0</v>
      </c>
      <c r="I537" s="939"/>
      <c r="J537" s="939">
        <f t="shared" ref="J537:J539" si="217">E537*I537</f>
        <v>0</v>
      </c>
      <c r="K537" s="939">
        <v>750</v>
      </c>
      <c r="L537" s="939">
        <f t="shared" ref="L537:L539" si="218">E537*K537</f>
        <v>750</v>
      </c>
      <c r="M537" s="939">
        <f>J537+H537*Onderbouwing_M29!$Q$2+L537</f>
        <v>750</v>
      </c>
      <c r="N537" s="840"/>
      <c r="O537" s="889"/>
      <c r="P537" s="889"/>
    </row>
    <row r="538" spans="1:16" ht="15.75" customHeight="1" outlineLevel="2">
      <c r="B538" s="886" t="s">
        <v>1627</v>
      </c>
      <c r="C538" s="842"/>
      <c r="D538" s="886" t="s">
        <v>1519</v>
      </c>
      <c r="E538" s="939">
        <v>1</v>
      </c>
      <c r="F538" s="939" t="s">
        <v>1480</v>
      </c>
      <c r="G538" s="939"/>
      <c r="H538" s="939">
        <f t="shared" si="216"/>
        <v>0</v>
      </c>
      <c r="I538" s="939"/>
      <c r="J538" s="939">
        <f t="shared" si="217"/>
        <v>0</v>
      </c>
      <c r="K538" s="939">
        <v>350</v>
      </c>
      <c r="L538" s="939">
        <f t="shared" si="218"/>
        <v>350</v>
      </c>
      <c r="M538" s="939">
        <f>J538+H538*Onderbouwing_M29!$Q$2+L538</f>
        <v>350</v>
      </c>
      <c r="N538" s="840"/>
      <c r="O538" s="889"/>
      <c r="P538" s="889"/>
    </row>
    <row r="539" spans="1:16" ht="15.75" customHeight="1" outlineLevel="2">
      <c r="B539" s="886" t="s">
        <v>1628</v>
      </c>
      <c r="C539" s="842"/>
      <c r="D539" s="886" t="s">
        <v>1524</v>
      </c>
      <c r="E539" s="939">
        <v>1</v>
      </c>
      <c r="F539" s="939" t="s">
        <v>1480</v>
      </c>
      <c r="G539" s="939"/>
      <c r="H539" s="939">
        <f t="shared" si="216"/>
        <v>0</v>
      </c>
      <c r="I539" s="939"/>
      <c r="J539" s="939">
        <f t="shared" si="217"/>
        <v>0</v>
      </c>
      <c r="K539" s="939">
        <v>75</v>
      </c>
      <c r="L539" s="939">
        <f t="shared" si="218"/>
        <v>75</v>
      </c>
      <c r="M539" s="939">
        <f>J539+H539*Onderbouwing_M29!$Q$2+L539</f>
        <v>75</v>
      </c>
      <c r="N539" s="840"/>
      <c r="O539" s="889"/>
      <c r="P539" s="889"/>
    </row>
    <row r="540" spans="1:16" ht="15.75" customHeight="1" outlineLevel="2">
      <c r="A540" s="863"/>
      <c r="B540" s="886" t="s">
        <v>1629</v>
      </c>
      <c r="C540" s="856"/>
      <c r="D540" s="886" t="s">
        <v>1738</v>
      </c>
      <c r="E540" s="887">
        <v>1</v>
      </c>
      <c r="F540" s="865" t="s">
        <v>78</v>
      </c>
      <c r="G540" s="888"/>
      <c r="H540" s="888">
        <f t="shared" ref="H540" si="219">E540*G540</f>
        <v>0</v>
      </c>
      <c r="I540" s="888"/>
      <c r="J540" s="888">
        <f t="shared" ref="J540" si="220">E540*I540</f>
        <v>0</v>
      </c>
      <c r="K540" s="888">
        <v>22.5</v>
      </c>
      <c r="L540" s="888">
        <f t="shared" ref="L540" si="221">E540*K540</f>
        <v>22.5</v>
      </c>
      <c r="M540" s="888">
        <f>J540+H540*Onderbouwing_M29!$Q$2+L540</f>
        <v>22.5</v>
      </c>
      <c r="N540" s="854"/>
      <c r="O540" s="891"/>
      <c r="P540" s="889"/>
    </row>
    <row r="541" spans="1:16" ht="15.75" customHeight="1" outlineLevel="2">
      <c r="A541" s="863"/>
      <c r="B541" s="886" t="s">
        <v>1630</v>
      </c>
      <c r="C541" s="856"/>
      <c r="D541" s="886" t="s">
        <v>1604</v>
      </c>
      <c r="E541" s="887">
        <v>1</v>
      </c>
      <c r="F541" s="865" t="s">
        <v>78</v>
      </c>
      <c r="G541" s="888"/>
      <c r="H541" s="888">
        <f t="shared" ref="H541:H542" si="222">E541*G541</f>
        <v>0</v>
      </c>
      <c r="I541" s="888"/>
      <c r="J541" s="888">
        <f t="shared" ref="J541:J542" si="223">E541*I541</f>
        <v>0</v>
      </c>
      <c r="K541" s="888">
        <v>75</v>
      </c>
      <c r="L541" s="888">
        <f t="shared" ref="L541:L542" si="224">E541*K541</f>
        <v>75</v>
      </c>
      <c r="M541" s="888">
        <f>J541+H541*Onderbouwing_M29!$Q$2+L541</f>
        <v>75</v>
      </c>
      <c r="N541" s="854"/>
      <c r="O541" s="891"/>
      <c r="P541" s="889"/>
    </row>
    <row r="542" spans="1:16" ht="15.75" customHeight="1" outlineLevel="2">
      <c r="A542" s="863"/>
      <c r="B542" s="886" t="s">
        <v>1631</v>
      </c>
      <c r="C542" s="856"/>
      <c r="D542" s="886" t="s">
        <v>1605</v>
      </c>
      <c r="E542" s="887">
        <v>1</v>
      </c>
      <c r="F542" s="865" t="s">
        <v>78</v>
      </c>
      <c r="G542" s="888"/>
      <c r="H542" s="888">
        <f t="shared" si="222"/>
        <v>0</v>
      </c>
      <c r="I542" s="888"/>
      <c r="J542" s="888">
        <f t="shared" si="223"/>
        <v>0</v>
      </c>
      <c r="K542" s="888">
        <v>100</v>
      </c>
      <c r="L542" s="888">
        <f t="shared" si="224"/>
        <v>100</v>
      </c>
      <c r="M542" s="888">
        <f>J542+H542*Onderbouwing_M29!$Q$2+L542</f>
        <v>100</v>
      </c>
      <c r="N542" s="854"/>
      <c r="O542" s="891"/>
      <c r="P542" s="889"/>
    </row>
    <row r="543" spans="1:16" ht="15.75" customHeight="1" outlineLevel="2">
      <c r="B543" s="886" t="s">
        <v>1632</v>
      </c>
      <c r="C543" s="856"/>
      <c r="D543" s="886" t="s">
        <v>1484</v>
      </c>
      <c r="E543" s="887">
        <v>1</v>
      </c>
      <c r="F543" s="865" t="s">
        <v>78</v>
      </c>
      <c r="G543" s="888"/>
      <c r="H543" s="888">
        <f t="shared" ref="H543:H547" si="225">E543*G543</f>
        <v>0</v>
      </c>
      <c r="I543" s="888"/>
      <c r="J543" s="888">
        <f t="shared" ref="J543:J547" si="226">E543*I543</f>
        <v>0</v>
      </c>
      <c r="K543" s="888">
        <v>175</v>
      </c>
      <c r="L543" s="888">
        <f t="shared" ref="L543:L547" si="227">E543*K543</f>
        <v>175</v>
      </c>
      <c r="M543" s="888">
        <f>J543+H543*Onderbouwing_M29!$Q$2+L543</f>
        <v>175</v>
      </c>
      <c r="N543" s="840"/>
      <c r="O543" s="889"/>
      <c r="P543" s="889"/>
    </row>
    <row r="544" spans="1:16" ht="15.75" customHeight="1" outlineLevel="2">
      <c r="B544" s="886" t="s">
        <v>1633</v>
      </c>
      <c r="C544" s="856"/>
      <c r="D544" s="886" t="s">
        <v>1485</v>
      </c>
      <c r="E544" s="887">
        <v>1</v>
      </c>
      <c r="F544" s="865" t="s">
        <v>78</v>
      </c>
      <c r="G544" s="888"/>
      <c r="H544" s="888">
        <f t="shared" si="225"/>
        <v>0</v>
      </c>
      <c r="I544" s="888"/>
      <c r="J544" s="888">
        <f t="shared" si="226"/>
        <v>0</v>
      </c>
      <c r="K544" s="888">
        <v>150</v>
      </c>
      <c r="L544" s="888">
        <f t="shared" si="227"/>
        <v>150</v>
      </c>
      <c r="M544" s="888">
        <f>J544+H544*Onderbouwing_M29!$Q$2+L544</f>
        <v>150</v>
      </c>
      <c r="N544" s="840"/>
      <c r="O544" s="889"/>
      <c r="P544" s="889"/>
    </row>
    <row r="545" spans="2:16" ht="15.75" customHeight="1" outlineLevel="2">
      <c r="B545" s="886" t="s">
        <v>1704</v>
      </c>
      <c r="C545" s="856"/>
      <c r="D545" s="886" t="s">
        <v>1486</v>
      </c>
      <c r="E545" s="887">
        <v>1</v>
      </c>
      <c r="F545" s="865" t="s">
        <v>78</v>
      </c>
      <c r="G545" s="888"/>
      <c r="H545" s="888">
        <f t="shared" si="225"/>
        <v>0</v>
      </c>
      <c r="I545" s="888"/>
      <c r="J545" s="888">
        <f t="shared" si="226"/>
        <v>0</v>
      </c>
      <c r="K545" s="888">
        <v>450</v>
      </c>
      <c r="L545" s="888">
        <f t="shared" si="227"/>
        <v>450</v>
      </c>
      <c r="M545" s="888">
        <f>J545+H545*Onderbouwing_M29!$Q$2+L545</f>
        <v>450</v>
      </c>
      <c r="N545" s="840"/>
      <c r="O545" s="889"/>
      <c r="P545" s="889"/>
    </row>
    <row r="546" spans="2:16" ht="15.75" customHeight="1" outlineLevel="2">
      <c r="B546" s="886" t="s">
        <v>1705</v>
      </c>
      <c r="C546" s="856"/>
      <c r="D546" s="886" t="s">
        <v>1487</v>
      </c>
      <c r="E546" s="887">
        <v>1</v>
      </c>
      <c r="F546" s="865" t="s">
        <v>79</v>
      </c>
      <c r="G546" s="888"/>
      <c r="H546" s="888">
        <f t="shared" si="225"/>
        <v>0</v>
      </c>
      <c r="I546" s="888"/>
      <c r="J546" s="888">
        <f t="shared" si="226"/>
        <v>0</v>
      </c>
      <c r="K546" s="888">
        <v>2.35</v>
      </c>
      <c r="L546" s="888">
        <f t="shared" si="227"/>
        <v>2.35</v>
      </c>
      <c r="M546" s="888">
        <f>J546+H546*Onderbouwing_M29!$Q$2+L546</f>
        <v>2.35</v>
      </c>
      <c r="N546" s="840"/>
      <c r="O546" s="889"/>
      <c r="P546" s="889"/>
    </row>
    <row r="547" spans="2:16" ht="15.75" customHeight="1" outlineLevel="2">
      <c r="B547" s="886" t="s">
        <v>1706</v>
      </c>
      <c r="C547" s="856"/>
      <c r="D547" s="886" t="s">
        <v>1606</v>
      </c>
      <c r="E547" s="887"/>
      <c r="F547" s="865" t="s">
        <v>1735</v>
      </c>
      <c r="G547" s="888"/>
      <c r="H547" s="888">
        <f t="shared" si="225"/>
        <v>0</v>
      </c>
      <c r="I547" s="888"/>
      <c r="J547" s="888">
        <f t="shared" si="226"/>
        <v>0</v>
      </c>
      <c r="K547" s="888">
        <v>0</v>
      </c>
      <c r="L547" s="888">
        <f t="shared" si="227"/>
        <v>0</v>
      </c>
      <c r="M547" s="888">
        <f>J547+H547*Onderbouwing_M29!$Q$2+L547</f>
        <v>0</v>
      </c>
      <c r="N547" s="840"/>
      <c r="O547" s="889"/>
      <c r="P547" s="889"/>
    </row>
    <row r="548" spans="2:16" ht="15.75" customHeight="1" outlineLevel="2">
      <c r="B548" s="890"/>
      <c r="C548" s="856"/>
      <c r="D548" s="939"/>
      <c r="E548" s="887"/>
      <c r="F548" s="865"/>
      <c r="G548" s="888"/>
      <c r="H548" s="888"/>
      <c r="I548" s="888"/>
      <c r="J548" s="888"/>
      <c r="K548" s="888"/>
      <c r="L548" s="888"/>
      <c r="M548" s="888"/>
      <c r="N548" s="840"/>
      <c r="O548" s="889"/>
      <c r="P548" s="889"/>
    </row>
    <row r="549" spans="2:16" ht="10.25" customHeight="1" outlineLevel="2">
      <c r="B549" s="892"/>
      <c r="C549" s="842"/>
      <c r="D549" s="893"/>
      <c r="E549" s="894"/>
      <c r="F549" s="893"/>
      <c r="G549" s="895"/>
      <c r="H549" s="895"/>
      <c r="I549" s="895"/>
      <c r="J549" s="895"/>
      <c r="K549" s="895"/>
      <c r="L549" s="895"/>
      <c r="M549" s="895"/>
      <c r="N549" s="840"/>
      <c r="O549" s="896"/>
      <c r="P549" s="897"/>
    </row>
    <row r="550" spans="2:16" ht="15.75" hidden="1" customHeight="1" outlineLevel="2">
      <c r="B550" s="849" t="s">
        <v>361</v>
      </c>
      <c r="C550" s="842"/>
      <c r="D550" s="850" t="s">
        <v>1720</v>
      </c>
      <c r="E550" s="884">
        <v>1</v>
      </c>
      <c r="F550" s="850" t="s">
        <v>79</v>
      </c>
      <c r="G550" s="851"/>
      <c r="H550" s="851">
        <f>SUM(H551:H553)</f>
        <v>0</v>
      </c>
      <c r="I550" s="851"/>
      <c r="J550" s="851">
        <f>SUM(J551:J553)</f>
        <v>0</v>
      </c>
      <c r="K550" s="851"/>
      <c r="L550" s="851">
        <f>SUM(L551:L553)</f>
        <v>55</v>
      </c>
      <c r="M550" s="851">
        <f>SUM(M551:M553)</f>
        <v>55</v>
      </c>
      <c r="N550" s="840"/>
      <c r="O550" s="852">
        <f>SUM(M551:M553)</f>
        <v>55</v>
      </c>
      <c r="P550" s="885" t="str">
        <f>B550</f>
        <v>V3-2-A</v>
      </c>
    </row>
    <row r="551" spans="2:16" ht="15.75" hidden="1" customHeight="1" outlineLevel="2">
      <c r="B551" s="886"/>
      <c r="C551" s="842"/>
      <c r="D551" s="886" t="s">
        <v>188</v>
      </c>
      <c r="E551" s="887"/>
      <c r="F551" s="865"/>
      <c r="G551" s="888"/>
      <c r="H551" s="888"/>
      <c r="I551" s="903"/>
      <c r="J551" s="903"/>
      <c r="K551" s="903"/>
      <c r="L551" s="888"/>
      <c r="M551" s="888"/>
      <c r="N551" s="840"/>
      <c r="O551" s="889"/>
      <c r="P551" s="889"/>
    </row>
    <row r="552" spans="2:16" ht="15.75" hidden="1" customHeight="1" outlineLevel="2">
      <c r="B552" s="886"/>
      <c r="C552" s="842"/>
      <c r="D552" s="939" t="str">
        <f>D550</f>
        <v xml:space="preserve">Zolder-/vlieringvloer onderzijde isolatie -glaswol deken dik 130mm Rc=3,5 </v>
      </c>
      <c r="E552" s="939">
        <v>1</v>
      </c>
      <c r="F552" s="939" t="s">
        <v>79</v>
      </c>
      <c r="G552" s="939"/>
      <c r="H552" s="939">
        <f t="shared" ref="H552:H553" si="228">E552*G552</f>
        <v>0</v>
      </c>
      <c r="I552" s="939"/>
      <c r="J552" s="939">
        <f t="shared" ref="J552:J553" si="229">E552*I552</f>
        <v>0</v>
      </c>
      <c r="K552" s="939">
        <v>55</v>
      </c>
      <c r="L552" s="939">
        <f t="shared" ref="L552:L553" si="230">E552*K552</f>
        <v>55</v>
      </c>
      <c r="M552" s="939">
        <f>J552+H552*Onderbouwing_M29!$Q$2+L552</f>
        <v>55</v>
      </c>
      <c r="N552" s="840"/>
      <c r="O552" s="889"/>
      <c r="P552" s="889"/>
    </row>
    <row r="553" spans="2:16" ht="15.75" hidden="1" customHeight="1" outlineLevel="2">
      <c r="B553" s="886"/>
      <c r="C553" s="842"/>
      <c r="D553" s="939"/>
      <c r="E553" s="887"/>
      <c r="F553" s="865"/>
      <c r="G553" s="888">
        <v>0</v>
      </c>
      <c r="H553" s="888">
        <f t="shared" si="228"/>
        <v>0</v>
      </c>
      <c r="I553" s="888">
        <v>0</v>
      </c>
      <c r="J553" s="888">
        <f t="shared" si="229"/>
        <v>0</v>
      </c>
      <c r="K553" s="888"/>
      <c r="L553" s="888">
        <f t="shared" si="230"/>
        <v>0</v>
      </c>
      <c r="M553" s="888">
        <f>J553+H553*Onderbouwing_M29!$Q$2+L553</f>
        <v>0</v>
      </c>
      <c r="N553" s="840"/>
      <c r="O553" s="889"/>
      <c r="P553" s="889"/>
    </row>
    <row r="554" spans="2:16" ht="10.25" hidden="1" customHeight="1" outlineLevel="2">
      <c r="B554" s="892"/>
      <c r="C554" s="842"/>
      <c r="D554" s="893"/>
      <c r="E554" s="894"/>
      <c r="F554" s="893"/>
      <c r="G554" s="895"/>
      <c r="H554" s="895"/>
      <c r="I554" s="895"/>
      <c r="J554" s="895"/>
      <c r="K554" s="895"/>
      <c r="L554" s="895"/>
      <c r="M554" s="895"/>
      <c r="N554" s="840"/>
      <c r="O554" s="896"/>
      <c r="P554" s="897"/>
    </row>
    <row r="555" spans="2:16" ht="15.75" hidden="1" customHeight="1" outlineLevel="2">
      <c r="B555" s="849" t="s">
        <v>361</v>
      </c>
      <c r="C555" s="842"/>
      <c r="D555" s="850" t="s">
        <v>1555</v>
      </c>
      <c r="E555" s="884">
        <v>1</v>
      </c>
      <c r="F555" s="850" t="s">
        <v>79</v>
      </c>
      <c r="G555" s="851"/>
      <c r="H555" s="851">
        <f>SUM(H556:H558)</f>
        <v>0</v>
      </c>
      <c r="I555" s="851"/>
      <c r="J555" s="851">
        <f>SUM(J556:J558)</f>
        <v>0</v>
      </c>
      <c r="K555" s="851"/>
      <c r="L555" s="851">
        <f>SUM(L556:L558)</f>
        <v>5.2</v>
      </c>
      <c r="M555" s="851">
        <f>SUM(M556:M558)</f>
        <v>5.2</v>
      </c>
      <c r="N555" s="840"/>
      <c r="O555" s="852">
        <f>SUM(M556:M558)</f>
        <v>5.2</v>
      </c>
      <c r="P555" s="885" t="str">
        <f>B555</f>
        <v>V3-2-A</v>
      </c>
    </row>
    <row r="556" spans="2:16" ht="15.75" hidden="1" customHeight="1" outlineLevel="2">
      <c r="B556" s="886"/>
      <c r="C556" s="842"/>
      <c r="D556" s="886" t="s">
        <v>188</v>
      </c>
      <c r="E556" s="887"/>
      <c r="F556" s="865"/>
      <c r="G556" s="888"/>
      <c r="H556" s="888"/>
      <c r="I556" s="903"/>
      <c r="J556" s="903"/>
      <c r="K556" s="903"/>
      <c r="L556" s="888"/>
      <c r="M556" s="888"/>
      <c r="N556" s="840"/>
      <c r="O556" s="889"/>
      <c r="P556" s="889"/>
    </row>
    <row r="557" spans="2:16" ht="15.75" hidden="1" customHeight="1" outlineLevel="2">
      <c r="B557" s="886"/>
      <c r="C557" s="842"/>
      <c r="D557" s="939" t="str">
        <f>D555</f>
        <v>╚ Meerprijs glaswol deken dik 170mm Rc=4,5</v>
      </c>
      <c r="E557" s="939">
        <v>1</v>
      </c>
      <c r="F557" s="939" t="s">
        <v>79</v>
      </c>
      <c r="G557" s="939"/>
      <c r="H557" s="939">
        <f t="shared" ref="H557:H558" si="231">E557*G557</f>
        <v>0</v>
      </c>
      <c r="I557" s="939"/>
      <c r="J557" s="939">
        <f t="shared" ref="J557:J558" si="232">E557*I557</f>
        <v>0</v>
      </c>
      <c r="K557" s="939">
        <v>5.2</v>
      </c>
      <c r="L557" s="939">
        <f t="shared" ref="L557:L558" si="233">E557*K557</f>
        <v>5.2</v>
      </c>
      <c r="M557" s="939">
        <f>J557+H557*Onderbouwing_M29!$Q$2+L557</f>
        <v>5.2</v>
      </c>
      <c r="N557" s="840"/>
      <c r="O557" s="889"/>
      <c r="P557" s="889"/>
    </row>
    <row r="558" spans="2:16" ht="15.75" hidden="1" customHeight="1" outlineLevel="2">
      <c r="B558" s="886"/>
      <c r="C558" s="842"/>
      <c r="D558" s="939"/>
      <c r="E558" s="887"/>
      <c r="F558" s="865"/>
      <c r="G558" s="888">
        <v>0</v>
      </c>
      <c r="H558" s="888">
        <f t="shared" si="231"/>
        <v>0</v>
      </c>
      <c r="I558" s="888">
        <v>0</v>
      </c>
      <c r="J558" s="888">
        <f t="shared" si="232"/>
        <v>0</v>
      </c>
      <c r="K558" s="888"/>
      <c r="L558" s="888">
        <f t="shared" si="233"/>
        <v>0</v>
      </c>
      <c r="M558" s="888">
        <f>J558+H558*Onderbouwing_M29!$Q$2+L558</f>
        <v>0</v>
      </c>
      <c r="N558" s="840"/>
      <c r="O558" s="889"/>
      <c r="P558" s="889"/>
    </row>
    <row r="559" spans="2:16" ht="10.25" hidden="1" customHeight="1" outlineLevel="2">
      <c r="B559" s="892"/>
      <c r="C559" s="842"/>
      <c r="D559" s="893"/>
      <c r="E559" s="894"/>
      <c r="F559" s="893"/>
      <c r="G559" s="895"/>
      <c r="H559" s="895"/>
      <c r="I559" s="895"/>
      <c r="J559" s="895"/>
      <c r="K559" s="895"/>
      <c r="L559" s="895"/>
      <c r="M559" s="895"/>
      <c r="N559" s="840"/>
      <c r="O559" s="896"/>
      <c r="P559" s="897"/>
    </row>
    <row r="560" spans="2:16" ht="15.75" hidden="1" customHeight="1" outlineLevel="2">
      <c r="B560" s="849" t="s">
        <v>1451</v>
      </c>
      <c r="C560" s="842"/>
      <c r="D560" s="850" t="s">
        <v>1721</v>
      </c>
      <c r="E560" s="884">
        <v>1</v>
      </c>
      <c r="F560" s="850" t="s">
        <v>79</v>
      </c>
      <c r="G560" s="851"/>
      <c r="H560" s="851">
        <f>SUM(H561:H563)</f>
        <v>0</v>
      </c>
      <c r="I560" s="851"/>
      <c r="J560" s="851">
        <f>SUM(J561:J563)</f>
        <v>0</v>
      </c>
      <c r="K560" s="851"/>
      <c r="L560" s="851">
        <f>SUM(L561:L563)</f>
        <v>65</v>
      </c>
      <c r="M560" s="851">
        <f>SUM(M561:M563)</f>
        <v>65</v>
      </c>
      <c r="N560" s="840"/>
      <c r="O560" s="852">
        <f>SUM(M561:M563)</f>
        <v>65</v>
      </c>
      <c r="P560" s="885" t="str">
        <f>B560</f>
        <v>V3-2-B</v>
      </c>
    </row>
    <row r="561" spans="2:16" ht="15.75" hidden="1" customHeight="1" outlineLevel="2">
      <c r="B561" s="886"/>
      <c r="C561" s="842"/>
      <c r="D561" s="886" t="s">
        <v>188</v>
      </c>
      <c r="E561" s="887"/>
      <c r="F561" s="865"/>
      <c r="G561" s="888"/>
      <c r="H561" s="888"/>
      <c r="I561" s="903"/>
      <c r="J561" s="903"/>
      <c r="K561" s="903"/>
      <c r="L561" s="888"/>
      <c r="M561" s="888"/>
      <c r="N561" s="840"/>
      <c r="O561" s="889"/>
      <c r="P561" s="889"/>
    </row>
    <row r="562" spans="2:16" ht="15.75" hidden="1" customHeight="1" outlineLevel="2">
      <c r="B562" s="886"/>
      <c r="C562" s="842"/>
      <c r="D562" s="939" t="str">
        <f>D560</f>
        <v xml:space="preserve">Zolder-/vlieringvloer tussen vloer en plafond -glaswol ingeblazen dik 130mm Rc=3,5 </v>
      </c>
      <c r="E562" s="939">
        <v>1</v>
      </c>
      <c r="F562" s="939" t="s">
        <v>79</v>
      </c>
      <c r="G562" s="939"/>
      <c r="H562" s="939">
        <f t="shared" ref="H562:H563" si="234">E562*G562</f>
        <v>0</v>
      </c>
      <c r="I562" s="939"/>
      <c r="J562" s="939">
        <f t="shared" ref="J562:J563" si="235">E562*I562</f>
        <v>0</v>
      </c>
      <c r="K562" s="939">
        <v>65</v>
      </c>
      <c r="L562" s="939">
        <f t="shared" ref="L562:L563" si="236">E562*K562</f>
        <v>65</v>
      </c>
      <c r="M562" s="939">
        <f>J562+H562*Onderbouwing_M29!$Q$2+L562</f>
        <v>65</v>
      </c>
      <c r="N562" s="840"/>
      <c r="O562" s="889"/>
      <c r="P562" s="889"/>
    </row>
    <row r="563" spans="2:16" ht="15.75" hidden="1" customHeight="1" outlineLevel="2">
      <c r="B563" s="886"/>
      <c r="C563" s="842"/>
      <c r="D563" s="939"/>
      <c r="E563" s="887"/>
      <c r="F563" s="865"/>
      <c r="G563" s="888">
        <v>0</v>
      </c>
      <c r="H563" s="888">
        <f t="shared" si="234"/>
        <v>0</v>
      </c>
      <c r="I563" s="888">
        <v>0</v>
      </c>
      <c r="J563" s="888">
        <f t="shared" si="235"/>
        <v>0</v>
      </c>
      <c r="K563" s="888"/>
      <c r="L563" s="888">
        <f t="shared" si="236"/>
        <v>0</v>
      </c>
      <c r="M563" s="888">
        <f>J563+H563*Onderbouwing_M29!$Q$2+L563</f>
        <v>0</v>
      </c>
      <c r="N563" s="840"/>
      <c r="O563" s="889"/>
      <c r="P563" s="889"/>
    </row>
    <row r="564" spans="2:16" ht="10.25" hidden="1" customHeight="1" outlineLevel="2">
      <c r="B564" s="892"/>
      <c r="C564" s="842"/>
      <c r="D564" s="893"/>
      <c r="E564" s="894"/>
      <c r="F564" s="893"/>
      <c r="G564" s="895"/>
      <c r="H564" s="895"/>
      <c r="I564" s="895"/>
      <c r="J564" s="895"/>
      <c r="K564" s="895"/>
      <c r="L564" s="895"/>
      <c r="M564" s="895"/>
      <c r="N564" s="840"/>
      <c r="O564" s="896"/>
      <c r="P564" s="897"/>
    </row>
    <row r="565" spans="2:16" ht="15.75" hidden="1" customHeight="1" outlineLevel="2">
      <c r="B565" s="849" t="s">
        <v>1451</v>
      </c>
      <c r="C565" s="842"/>
      <c r="D565" s="850" t="s">
        <v>1556</v>
      </c>
      <c r="E565" s="884">
        <v>1</v>
      </c>
      <c r="F565" s="850" t="s">
        <v>79</v>
      </c>
      <c r="G565" s="851"/>
      <c r="H565" s="851">
        <f>SUM(H566:H568)</f>
        <v>0</v>
      </c>
      <c r="I565" s="851"/>
      <c r="J565" s="851">
        <f>SUM(J566:J568)</f>
        <v>0</v>
      </c>
      <c r="K565" s="851"/>
      <c r="L565" s="851">
        <f>SUM(L566:L568)</f>
        <v>3.75</v>
      </c>
      <c r="M565" s="851">
        <f>SUM(M566:M568)</f>
        <v>3.75</v>
      </c>
      <c r="N565" s="840"/>
      <c r="O565" s="852">
        <f>SUM(M566:M568)</f>
        <v>3.75</v>
      </c>
      <c r="P565" s="885" t="str">
        <f>B565</f>
        <v>V3-2-B</v>
      </c>
    </row>
    <row r="566" spans="2:16" ht="15.5" hidden="1" customHeight="1" outlineLevel="2">
      <c r="B566" s="886"/>
      <c r="C566" s="842"/>
      <c r="D566" s="886" t="s">
        <v>188</v>
      </c>
      <c r="E566" s="887"/>
      <c r="F566" s="865"/>
      <c r="G566" s="888"/>
      <c r="H566" s="888"/>
      <c r="I566" s="903"/>
      <c r="J566" s="903"/>
      <c r="K566" s="903"/>
      <c r="L566" s="888"/>
      <c r="M566" s="888"/>
      <c r="N566" s="840"/>
      <c r="O566" s="889"/>
      <c r="P566" s="889"/>
    </row>
    <row r="567" spans="2:16" ht="15.75" hidden="1" customHeight="1" outlineLevel="2">
      <c r="B567" s="886"/>
      <c r="C567" s="842"/>
      <c r="D567" s="939" t="str">
        <f>D565</f>
        <v>╚ Meerprijs glaswol ingeblazen dik 175mm Rc=4,5</v>
      </c>
      <c r="E567" s="939">
        <v>1</v>
      </c>
      <c r="F567" s="939" t="s">
        <v>79</v>
      </c>
      <c r="G567" s="939"/>
      <c r="H567" s="939">
        <f t="shared" ref="H567:H568" si="237">E567*G567</f>
        <v>0</v>
      </c>
      <c r="I567" s="939"/>
      <c r="J567" s="939">
        <f t="shared" ref="J567:J568" si="238">E567*I567</f>
        <v>0</v>
      </c>
      <c r="K567" s="939">
        <v>3.75</v>
      </c>
      <c r="L567" s="939">
        <f t="shared" ref="L567:L568" si="239">E567*K567</f>
        <v>3.75</v>
      </c>
      <c r="M567" s="939">
        <f>J567+H567*Onderbouwing_M29!$Q$2+L567</f>
        <v>3.75</v>
      </c>
      <c r="N567" s="840"/>
      <c r="O567" s="889"/>
      <c r="P567" s="889"/>
    </row>
    <row r="568" spans="2:16" ht="15.75" hidden="1" customHeight="1" outlineLevel="2">
      <c r="B568" s="886"/>
      <c r="C568" s="842"/>
      <c r="D568" s="939"/>
      <c r="E568" s="887"/>
      <c r="F568" s="865"/>
      <c r="G568" s="888">
        <v>0</v>
      </c>
      <c r="H568" s="888">
        <f t="shared" si="237"/>
        <v>0</v>
      </c>
      <c r="I568" s="888">
        <v>0</v>
      </c>
      <c r="J568" s="888">
        <f t="shared" si="238"/>
        <v>0</v>
      </c>
      <c r="K568" s="888"/>
      <c r="L568" s="888">
        <f t="shared" si="239"/>
        <v>0</v>
      </c>
      <c r="M568" s="888">
        <f>J568+H568*Onderbouwing_M29!$Q$2+L568</f>
        <v>0</v>
      </c>
      <c r="N568" s="840"/>
      <c r="O568" s="889"/>
      <c r="P568" s="889"/>
    </row>
    <row r="569" spans="2:16" ht="10.25" hidden="1" customHeight="1" outlineLevel="2">
      <c r="B569" s="892"/>
      <c r="C569" s="842"/>
      <c r="D569" s="893"/>
      <c r="E569" s="894"/>
      <c r="F569" s="893"/>
      <c r="G569" s="895"/>
      <c r="H569" s="895"/>
      <c r="I569" s="895"/>
      <c r="J569" s="895"/>
      <c r="K569" s="895"/>
      <c r="L569" s="895"/>
      <c r="M569" s="895"/>
      <c r="N569" s="840"/>
      <c r="O569" s="896"/>
      <c r="P569" s="897"/>
    </row>
    <row r="570" spans="2:16" ht="15.75" hidden="1" customHeight="1" outlineLevel="2">
      <c r="B570" s="849" t="s">
        <v>1535</v>
      </c>
      <c r="C570" s="842"/>
      <c r="D570" s="850" t="s">
        <v>1722</v>
      </c>
      <c r="E570" s="884">
        <v>1</v>
      </c>
      <c r="F570" s="850" t="s">
        <v>79</v>
      </c>
      <c r="G570" s="851"/>
      <c r="H570" s="851">
        <f>SUM(H571:H573)</f>
        <v>0</v>
      </c>
      <c r="I570" s="851"/>
      <c r="J570" s="851">
        <f>SUM(J571:J573)</f>
        <v>0</v>
      </c>
      <c r="K570" s="851"/>
      <c r="L570" s="851">
        <f>SUM(L571:L573)</f>
        <v>70</v>
      </c>
      <c r="M570" s="851">
        <f>SUM(M571:M573)</f>
        <v>70</v>
      </c>
      <c r="N570" s="840"/>
      <c r="O570" s="852">
        <f>SUM(M571:M573)</f>
        <v>70</v>
      </c>
      <c r="P570" s="885" t="str">
        <f>B570</f>
        <v>V3-2-C</v>
      </c>
    </row>
    <row r="571" spans="2:16" ht="15.75" hidden="1" customHeight="1" outlineLevel="2">
      <c r="B571" s="886"/>
      <c r="C571" s="842"/>
      <c r="D571" s="886" t="s">
        <v>1511</v>
      </c>
      <c r="E571" s="887"/>
      <c r="F571" s="865"/>
      <c r="G571" s="888"/>
      <c r="H571" s="888"/>
      <c r="I571" s="903"/>
      <c r="J571" s="903"/>
      <c r="K571" s="903"/>
      <c r="L571" s="888"/>
      <c r="M571" s="888"/>
      <c r="N571" s="840"/>
      <c r="O571" s="889"/>
      <c r="P571" s="889"/>
    </row>
    <row r="572" spans="2:16" ht="15.75" hidden="1" customHeight="1" outlineLevel="2">
      <c r="B572" s="886"/>
      <c r="C572" s="842"/>
      <c r="D572" s="939" t="str">
        <f>D570</f>
        <v xml:space="preserve">Zolder-/vlieringvloer onderzijde isolatie -vlaswol deken dik 140mm Rc=3,5 </v>
      </c>
      <c r="E572" s="939">
        <v>1</v>
      </c>
      <c r="F572" s="939" t="s">
        <v>79</v>
      </c>
      <c r="G572" s="939"/>
      <c r="H572" s="939">
        <f t="shared" ref="H572:H573" si="240">E572*G572</f>
        <v>0</v>
      </c>
      <c r="I572" s="939"/>
      <c r="J572" s="939">
        <f t="shared" ref="J572:J573" si="241">E572*I572</f>
        <v>0</v>
      </c>
      <c r="K572" s="939">
        <v>70</v>
      </c>
      <c r="L572" s="939">
        <f t="shared" ref="L572:L573" si="242">E572*K572</f>
        <v>70</v>
      </c>
      <c r="M572" s="939">
        <f>J572+H572*Onderbouwing_M29!$Q$2+L572</f>
        <v>70</v>
      </c>
      <c r="N572" s="840"/>
      <c r="O572" s="889"/>
      <c r="P572" s="889"/>
    </row>
    <row r="573" spans="2:16" ht="15.75" hidden="1" customHeight="1" outlineLevel="2">
      <c r="B573" s="886"/>
      <c r="C573" s="842"/>
      <c r="D573" s="939"/>
      <c r="E573" s="887"/>
      <c r="F573" s="865"/>
      <c r="G573" s="888">
        <v>0</v>
      </c>
      <c r="H573" s="888">
        <f t="shared" si="240"/>
        <v>0</v>
      </c>
      <c r="I573" s="888">
        <v>0</v>
      </c>
      <c r="J573" s="888">
        <f t="shared" si="241"/>
        <v>0</v>
      </c>
      <c r="K573" s="888"/>
      <c r="L573" s="888">
        <f t="shared" si="242"/>
        <v>0</v>
      </c>
      <c r="M573" s="888">
        <f>J573+H573*Onderbouwing_M29!$Q$2+L573</f>
        <v>0</v>
      </c>
      <c r="N573" s="840"/>
      <c r="O573" s="889"/>
      <c r="P573" s="889"/>
    </row>
    <row r="574" spans="2:16" ht="10.25" hidden="1" customHeight="1" outlineLevel="2">
      <c r="B574" s="892"/>
      <c r="C574" s="842"/>
      <c r="D574" s="893"/>
      <c r="E574" s="894"/>
      <c r="F574" s="893"/>
      <c r="G574" s="895"/>
      <c r="H574" s="895"/>
      <c r="I574" s="895"/>
      <c r="J574" s="895"/>
      <c r="K574" s="895"/>
      <c r="L574" s="895"/>
      <c r="M574" s="895"/>
      <c r="N574" s="840"/>
      <c r="O574" s="896"/>
      <c r="P574" s="897"/>
    </row>
    <row r="575" spans="2:16" ht="15.75" hidden="1" customHeight="1" outlineLevel="2">
      <c r="B575" s="849" t="s">
        <v>1535</v>
      </c>
      <c r="C575" s="842"/>
      <c r="D575" s="850" t="s">
        <v>1557</v>
      </c>
      <c r="E575" s="884">
        <v>1</v>
      </c>
      <c r="F575" s="850" t="s">
        <v>79</v>
      </c>
      <c r="G575" s="851"/>
      <c r="H575" s="851">
        <f>SUM(H576:H578)</f>
        <v>0</v>
      </c>
      <c r="I575" s="851"/>
      <c r="J575" s="851">
        <f>SUM(J576:J578)</f>
        <v>0</v>
      </c>
      <c r="K575" s="851"/>
      <c r="L575" s="851">
        <f>SUM(L576:L578)</f>
        <v>9.1</v>
      </c>
      <c r="M575" s="851">
        <f>SUM(M576:M578)</f>
        <v>9.1</v>
      </c>
      <c r="N575" s="840"/>
      <c r="O575" s="852">
        <f>SUM(M576:M578)</f>
        <v>9.1</v>
      </c>
      <c r="P575" s="885" t="str">
        <f>B575</f>
        <v>V3-2-C</v>
      </c>
    </row>
    <row r="576" spans="2:16" ht="15.5" hidden="1" customHeight="1" outlineLevel="2">
      <c r="B576" s="886"/>
      <c r="C576" s="842"/>
      <c r="D576" s="886" t="s">
        <v>1511</v>
      </c>
      <c r="E576" s="887"/>
      <c r="F576" s="865"/>
      <c r="G576" s="888"/>
      <c r="H576" s="888"/>
      <c r="I576" s="903"/>
      <c r="J576" s="903"/>
      <c r="K576" s="903"/>
      <c r="L576" s="888"/>
      <c r="M576" s="888"/>
      <c r="N576" s="840"/>
      <c r="O576" s="889"/>
      <c r="P576" s="889"/>
    </row>
    <row r="577" spans="2:16" ht="15.75" hidden="1" customHeight="1" outlineLevel="2">
      <c r="B577" s="886"/>
      <c r="C577" s="842"/>
      <c r="D577" s="939" t="str">
        <f>D575</f>
        <v>╚ Meerprijs vlaswol deken dik 190mm Rc=4,5</v>
      </c>
      <c r="E577" s="939">
        <v>1</v>
      </c>
      <c r="F577" s="939" t="s">
        <v>79</v>
      </c>
      <c r="G577" s="939"/>
      <c r="H577" s="939">
        <f t="shared" ref="H577:H578" si="243">E577*G577</f>
        <v>0</v>
      </c>
      <c r="I577" s="939"/>
      <c r="J577" s="939">
        <f t="shared" ref="J577:J578" si="244">E577*I577</f>
        <v>0</v>
      </c>
      <c r="K577" s="939">
        <v>9.1</v>
      </c>
      <c r="L577" s="939">
        <f t="shared" ref="L577:L578" si="245">E577*K577</f>
        <v>9.1</v>
      </c>
      <c r="M577" s="939">
        <f>J577+H577*Onderbouwing_M29!$Q$2+L577</f>
        <v>9.1</v>
      </c>
      <c r="N577" s="840"/>
      <c r="O577" s="889"/>
      <c r="P577" s="889"/>
    </row>
    <row r="578" spans="2:16" ht="15.75" hidden="1" customHeight="1" outlineLevel="2">
      <c r="B578" s="886"/>
      <c r="C578" s="842"/>
      <c r="D578" s="939"/>
      <c r="E578" s="887"/>
      <c r="F578" s="865"/>
      <c r="G578" s="888">
        <v>0</v>
      </c>
      <c r="H578" s="888">
        <f t="shared" si="243"/>
        <v>0</v>
      </c>
      <c r="I578" s="888">
        <v>0</v>
      </c>
      <c r="J578" s="888">
        <f t="shared" si="244"/>
        <v>0</v>
      </c>
      <c r="K578" s="888"/>
      <c r="L578" s="888">
        <f t="shared" si="245"/>
        <v>0</v>
      </c>
      <c r="M578" s="888">
        <f>J578+H578*Onderbouwing_M29!$Q$2+L578</f>
        <v>0</v>
      </c>
      <c r="N578" s="840"/>
      <c r="O578" s="889"/>
      <c r="P578" s="889"/>
    </row>
    <row r="579" spans="2:16" ht="10.25" hidden="1" customHeight="1" outlineLevel="2">
      <c r="B579" s="892"/>
      <c r="C579" s="842"/>
      <c r="D579" s="893"/>
      <c r="E579" s="894"/>
      <c r="F579" s="893"/>
      <c r="G579" s="895"/>
      <c r="H579" s="895"/>
      <c r="I579" s="895"/>
      <c r="J579" s="895"/>
      <c r="K579" s="895"/>
      <c r="L579" s="895"/>
      <c r="M579" s="895"/>
      <c r="N579" s="840"/>
      <c r="O579" s="896"/>
      <c r="P579" s="897"/>
    </row>
    <row r="580" spans="2:16" ht="15.75" hidden="1" customHeight="1" outlineLevel="2">
      <c r="B580" s="849" t="s">
        <v>1565</v>
      </c>
      <c r="C580" s="842"/>
      <c r="D580" s="850" t="s">
        <v>1723</v>
      </c>
      <c r="E580" s="884">
        <v>1</v>
      </c>
      <c r="F580" s="850" t="s">
        <v>79</v>
      </c>
      <c r="G580" s="851"/>
      <c r="H580" s="851">
        <f>SUM(H581:H583)</f>
        <v>0</v>
      </c>
      <c r="I580" s="851"/>
      <c r="J580" s="851">
        <f>SUM(J581:J583)</f>
        <v>0</v>
      </c>
      <c r="K580" s="851"/>
      <c r="L580" s="851">
        <f>SUM(L581:L583)</f>
        <v>75</v>
      </c>
      <c r="M580" s="851">
        <f>SUM(M581:M583)</f>
        <v>75</v>
      </c>
      <c r="N580" s="840"/>
      <c r="O580" s="852">
        <f>SUM(M581:M583)</f>
        <v>75</v>
      </c>
      <c r="P580" s="885" t="str">
        <f>B580</f>
        <v>V3-2-D</v>
      </c>
    </row>
    <row r="581" spans="2:16" ht="15.75" hidden="1" customHeight="1" outlineLevel="2">
      <c r="B581" s="886"/>
      <c r="C581" s="842"/>
      <c r="D581" s="886" t="s">
        <v>1510</v>
      </c>
      <c r="E581" s="887"/>
      <c r="F581" s="865"/>
      <c r="G581" s="888"/>
      <c r="H581" s="888"/>
      <c r="I581" s="903"/>
      <c r="J581" s="903"/>
      <c r="K581" s="903"/>
      <c r="L581" s="888"/>
      <c r="M581" s="888"/>
      <c r="N581" s="840"/>
      <c r="O581" s="889"/>
      <c r="P581" s="889"/>
    </row>
    <row r="582" spans="2:16" ht="15.75" hidden="1" customHeight="1" outlineLevel="2">
      <c r="B582" s="886"/>
      <c r="C582" s="842"/>
      <c r="D582" s="939" t="str">
        <f>D580</f>
        <v xml:space="preserve">Zolder-/vlieringvloer  onderzijde isolatie -grasvezel dik 160mm Rc=3,5 </v>
      </c>
      <c r="E582" s="939">
        <v>1</v>
      </c>
      <c r="F582" s="939" t="s">
        <v>79</v>
      </c>
      <c r="G582" s="939"/>
      <c r="H582" s="939">
        <f t="shared" ref="H582:H583" si="246">E582*G582</f>
        <v>0</v>
      </c>
      <c r="I582" s="939"/>
      <c r="J582" s="939">
        <f t="shared" ref="J582:J583" si="247">E582*I582</f>
        <v>0</v>
      </c>
      <c r="K582" s="939">
        <v>75</v>
      </c>
      <c r="L582" s="939">
        <f t="shared" ref="L582:L583" si="248">E582*K582</f>
        <v>75</v>
      </c>
      <c r="M582" s="939">
        <f>J582+H582*Onderbouwing_M29!$Q$2+L582</f>
        <v>75</v>
      </c>
      <c r="N582" s="840"/>
      <c r="O582" s="889"/>
      <c r="P582" s="889"/>
    </row>
    <row r="583" spans="2:16" ht="15.75" hidden="1" customHeight="1" outlineLevel="2">
      <c r="B583" s="886"/>
      <c r="C583" s="842"/>
      <c r="D583" s="939"/>
      <c r="E583" s="887"/>
      <c r="F583" s="865"/>
      <c r="G583" s="888">
        <v>0</v>
      </c>
      <c r="H583" s="888">
        <f t="shared" si="246"/>
        <v>0</v>
      </c>
      <c r="I583" s="888">
        <v>0</v>
      </c>
      <c r="J583" s="888">
        <f t="shared" si="247"/>
        <v>0</v>
      </c>
      <c r="K583" s="888"/>
      <c r="L583" s="888">
        <f t="shared" si="248"/>
        <v>0</v>
      </c>
      <c r="M583" s="888">
        <f>J583+H583*Onderbouwing_M29!$Q$2+L583</f>
        <v>0</v>
      </c>
      <c r="N583" s="840"/>
      <c r="O583" s="889"/>
      <c r="P583" s="889"/>
    </row>
    <row r="584" spans="2:16" ht="10.25" hidden="1" customHeight="1" outlineLevel="2">
      <c r="B584" s="892"/>
      <c r="C584" s="842"/>
      <c r="D584" s="893"/>
      <c r="E584" s="894"/>
      <c r="F584" s="893"/>
      <c r="G584" s="895"/>
      <c r="H584" s="895"/>
      <c r="I584" s="895"/>
      <c r="J584" s="895"/>
      <c r="K584" s="895"/>
      <c r="L584" s="895"/>
      <c r="M584" s="895"/>
      <c r="N584" s="840"/>
      <c r="O584" s="896"/>
      <c r="P584" s="897"/>
    </row>
    <row r="585" spans="2:16" ht="15.75" hidden="1" customHeight="1" outlineLevel="2">
      <c r="B585" s="849" t="s">
        <v>1565</v>
      </c>
      <c r="C585" s="842"/>
      <c r="D585" s="850" t="s">
        <v>1558</v>
      </c>
      <c r="E585" s="884">
        <v>1</v>
      </c>
      <c r="F585" s="850" t="s">
        <v>79</v>
      </c>
      <c r="G585" s="851"/>
      <c r="H585" s="851">
        <f>SUM(H586:H588)</f>
        <v>0</v>
      </c>
      <c r="I585" s="851"/>
      <c r="J585" s="851">
        <f>SUM(J586:J588)</f>
        <v>0</v>
      </c>
      <c r="K585" s="851"/>
      <c r="L585" s="851">
        <f>SUM(L586:L588)</f>
        <v>9.8000000000000007</v>
      </c>
      <c r="M585" s="851">
        <f>SUM(M586:M588)</f>
        <v>9.8000000000000007</v>
      </c>
      <c r="N585" s="840"/>
      <c r="O585" s="852">
        <f>SUM(M586:M588)</f>
        <v>9.8000000000000007</v>
      </c>
      <c r="P585" s="885" t="str">
        <f>B585</f>
        <v>V3-2-D</v>
      </c>
    </row>
    <row r="586" spans="2:16" ht="15.5" hidden="1" customHeight="1" outlineLevel="2">
      <c r="B586" s="886"/>
      <c r="C586" s="842"/>
      <c r="D586" s="886" t="s">
        <v>1510</v>
      </c>
      <c r="E586" s="887"/>
      <c r="F586" s="865"/>
      <c r="G586" s="888"/>
      <c r="H586" s="888"/>
      <c r="I586" s="903"/>
      <c r="J586" s="903"/>
      <c r="K586" s="903"/>
      <c r="L586" s="888"/>
      <c r="M586" s="888"/>
      <c r="N586" s="840"/>
      <c r="O586" s="889"/>
      <c r="P586" s="889"/>
    </row>
    <row r="587" spans="2:16" ht="15.75" hidden="1" customHeight="1" outlineLevel="2">
      <c r="B587" s="886"/>
      <c r="C587" s="842"/>
      <c r="D587" s="939" t="str">
        <f>D585</f>
        <v>╚ Meerprijs grasvezel dik 230mm Rc=4,5</v>
      </c>
      <c r="E587" s="939">
        <v>1</v>
      </c>
      <c r="F587" s="939" t="s">
        <v>79</v>
      </c>
      <c r="G587" s="939"/>
      <c r="H587" s="939">
        <f t="shared" ref="H587:H588" si="249">E587*G587</f>
        <v>0</v>
      </c>
      <c r="I587" s="939"/>
      <c r="J587" s="939">
        <f t="shared" ref="J587:J588" si="250">E587*I587</f>
        <v>0</v>
      </c>
      <c r="K587" s="939">
        <v>9.8000000000000007</v>
      </c>
      <c r="L587" s="939">
        <f t="shared" ref="L587:L588" si="251">E587*K587</f>
        <v>9.8000000000000007</v>
      </c>
      <c r="M587" s="939">
        <f>J587+H587*Onderbouwing_M29!$Q$2+L587</f>
        <v>9.8000000000000007</v>
      </c>
      <c r="N587" s="840"/>
      <c r="O587" s="889"/>
      <c r="P587" s="889"/>
    </row>
    <row r="588" spans="2:16" ht="15.75" hidden="1" customHeight="1" outlineLevel="2">
      <c r="B588" s="886"/>
      <c r="C588" s="842"/>
      <c r="D588" s="939"/>
      <c r="E588" s="887"/>
      <c r="F588" s="865"/>
      <c r="G588" s="888">
        <v>0</v>
      </c>
      <c r="H588" s="888">
        <f t="shared" si="249"/>
        <v>0</v>
      </c>
      <c r="I588" s="888">
        <v>0</v>
      </c>
      <c r="J588" s="888">
        <f t="shared" si="250"/>
        <v>0</v>
      </c>
      <c r="K588" s="888"/>
      <c r="L588" s="888">
        <f t="shared" si="251"/>
        <v>0</v>
      </c>
      <c r="M588" s="888">
        <f>J588+H588*Onderbouwing_M29!$Q$2+L588</f>
        <v>0</v>
      </c>
      <c r="N588" s="840"/>
      <c r="O588" s="889"/>
      <c r="P588" s="889"/>
    </row>
    <row r="589" spans="2:16" ht="10.25" hidden="1" customHeight="1" outlineLevel="2">
      <c r="B589" s="892"/>
      <c r="C589" s="842"/>
      <c r="D589" s="893"/>
      <c r="E589" s="894"/>
      <c r="F589" s="893"/>
      <c r="G589" s="895"/>
      <c r="H589" s="895"/>
      <c r="I589" s="895"/>
      <c r="J589" s="895"/>
      <c r="K589" s="895"/>
      <c r="L589" s="895"/>
      <c r="M589" s="895"/>
      <c r="N589" s="840"/>
      <c r="O589" s="896"/>
      <c r="P589" s="897"/>
    </row>
    <row r="590" spans="2:16" ht="15.75" hidden="1" customHeight="1" outlineLevel="2">
      <c r="B590" s="849" t="s">
        <v>1566</v>
      </c>
      <c r="C590" s="842"/>
      <c r="D590" s="850" t="s">
        <v>1724</v>
      </c>
      <c r="E590" s="884">
        <v>1</v>
      </c>
      <c r="F590" s="850" t="s">
        <v>79</v>
      </c>
      <c r="G590" s="851"/>
      <c r="H590" s="851">
        <f>SUM(H591:H593)</f>
        <v>0</v>
      </c>
      <c r="I590" s="851"/>
      <c r="J590" s="851">
        <f>SUM(J591:J593)</f>
        <v>0</v>
      </c>
      <c r="K590" s="851"/>
      <c r="L590" s="851">
        <f>SUM(L591:L593)</f>
        <v>75</v>
      </c>
      <c r="M590" s="851">
        <f>SUM(M591:M593)</f>
        <v>75</v>
      </c>
      <c r="N590" s="840"/>
      <c r="O590" s="852">
        <f>SUM(M591:M593)</f>
        <v>75</v>
      </c>
      <c r="P590" s="885" t="str">
        <f>B590</f>
        <v>V3-2-E</v>
      </c>
    </row>
    <row r="591" spans="2:16" ht="15.75" hidden="1" customHeight="1" outlineLevel="2">
      <c r="B591" s="886"/>
      <c r="C591" s="842"/>
      <c r="D591" s="886" t="s">
        <v>1510</v>
      </c>
      <c r="E591" s="887"/>
      <c r="F591" s="865"/>
      <c r="G591" s="888"/>
      <c r="H591" s="888"/>
      <c r="I591" s="903"/>
      <c r="J591" s="903"/>
      <c r="K591" s="903"/>
      <c r="L591" s="888"/>
      <c r="M591" s="888"/>
      <c r="N591" s="840"/>
      <c r="O591" s="889"/>
      <c r="P591" s="889"/>
    </row>
    <row r="592" spans="2:16" ht="15.75" hidden="1" customHeight="1" outlineLevel="2">
      <c r="B592" s="886"/>
      <c r="C592" s="842"/>
      <c r="D592" s="939" t="str">
        <f>D590</f>
        <v xml:space="preserve">Zolder-/vlieringvloer onderzijde isolatie -hennepvezel dik 150mm Rc=3,5 </v>
      </c>
      <c r="E592" s="939">
        <v>1</v>
      </c>
      <c r="F592" s="939" t="s">
        <v>79</v>
      </c>
      <c r="G592" s="939"/>
      <c r="H592" s="939">
        <f t="shared" ref="H592:H593" si="252">E592*G592</f>
        <v>0</v>
      </c>
      <c r="I592" s="939"/>
      <c r="J592" s="939">
        <f t="shared" ref="J592:J593" si="253">E592*I592</f>
        <v>0</v>
      </c>
      <c r="K592" s="939">
        <v>75</v>
      </c>
      <c r="L592" s="939">
        <f t="shared" ref="L592:L593" si="254">E592*K592</f>
        <v>75</v>
      </c>
      <c r="M592" s="939">
        <f>J592+H592*Onderbouwing_M29!$Q$2+L592</f>
        <v>75</v>
      </c>
      <c r="N592" s="840"/>
      <c r="O592" s="889"/>
      <c r="P592" s="889"/>
    </row>
    <row r="593" spans="2:16" ht="15.75" hidden="1" customHeight="1" outlineLevel="2">
      <c r="B593" s="886"/>
      <c r="C593" s="842"/>
      <c r="D593" s="939"/>
      <c r="E593" s="887"/>
      <c r="F593" s="865"/>
      <c r="G593" s="888">
        <v>0</v>
      </c>
      <c r="H593" s="888">
        <f t="shared" si="252"/>
        <v>0</v>
      </c>
      <c r="I593" s="888">
        <v>0</v>
      </c>
      <c r="J593" s="888">
        <f t="shared" si="253"/>
        <v>0</v>
      </c>
      <c r="K593" s="888"/>
      <c r="L593" s="888">
        <f t="shared" si="254"/>
        <v>0</v>
      </c>
      <c r="M593" s="888">
        <f>J593+H593*Onderbouwing_M29!$Q$2+L593</f>
        <v>0</v>
      </c>
      <c r="N593" s="840"/>
      <c r="O593" s="889"/>
      <c r="P593" s="889"/>
    </row>
    <row r="594" spans="2:16" ht="10.25" hidden="1" customHeight="1" outlineLevel="2">
      <c r="B594" s="892"/>
      <c r="C594" s="842"/>
      <c r="D594" s="893"/>
      <c r="E594" s="894"/>
      <c r="F594" s="893"/>
      <c r="G594" s="895"/>
      <c r="H594" s="895"/>
      <c r="I594" s="895"/>
      <c r="J594" s="895"/>
      <c r="K594" s="895"/>
      <c r="L594" s="895"/>
      <c r="M594" s="895"/>
      <c r="N594" s="840"/>
      <c r="O594" s="896"/>
      <c r="P594" s="897"/>
    </row>
    <row r="595" spans="2:16" ht="15.75" hidden="1" customHeight="1" outlineLevel="2">
      <c r="B595" s="849" t="s">
        <v>1566</v>
      </c>
      <c r="C595" s="842"/>
      <c r="D595" s="850" t="s">
        <v>1559</v>
      </c>
      <c r="E595" s="884">
        <v>1</v>
      </c>
      <c r="F595" s="850" t="s">
        <v>79</v>
      </c>
      <c r="G595" s="851"/>
      <c r="H595" s="851">
        <f>SUM(H596:H598)</f>
        <v>0</v>
      </c>
      <c r="I595" s="851"/>
      <c r="J595" s="851">
        <f>SUM(J596:J598)</f>
        <v>0</v>
      </c>
      <c r="K595" s="851"/>
      <c r="L595" s="851">
        <f>SUM(L596:L598)</f>
        <v>8.5</v>
      </c>
      <c r="M595" s="851">
        <f>SUM(M596:M598)</f>
        <v>8.5</v>
      </c>
      <c r="N595" s="840"/>
      <c r="O595" s="852">
        <f>SUM(M596:M598)</f>
        <v>8.5</v>
      </c>
      <c r="P595" s="885" t="str">
        <f>B595</f>
        <v>V3-2-E</v>
      </c>
    </row>
    <row r="596" spans="2:16" ht="15.5" hidden="1" customHeight="1" outlineLevel="2">
      <c r="B596" s="886"/>
      <c r="C596" s="842"/>
      <c r="D596" s="886" t="s">
        <v>1510</v>
      </c>
      <c r="E596" s="887"/>
      <c r="F596" s="865"/>
      <c r="G596" s="888"/>
      <c r="H596" s="888"/>
      <c r="I596" s="903"/>
      <c r="J596" s="903"/>
      <c r="K596" s="903"/>
      <c r="L596" s="888"/>
      <c r="M596" s="888"/>
      <c r="N596" s="840"/>
      <c r="O596" s="889"/>
      <c r="P596" s="889"/>
    </row>
    <row r="597" spans="2:16" ht="15.75" hidden="1" customHeight="1" outlineLevel="2">
      <c r="B597" s="886"/>
      <c r="C597" s="842"/>
      <c r="D597" s="939" t="str">
        <f>D595</f>
        <v>╚ Meerprijs hennepvezel dik 200mm Rc=4,5</v>
      </c>
      <c r="E597" s="939">
        <v>1</v>
      </c>
      <c r="F597" s="939" t="s">
        <v>79</v>
      </c>
      <c r="G597" s="939"/>
      <c r="H597" s="939">
        <f t="shared" ref="H597:H598" si="255">E597*G597</f>
        <v>0</v>
      </c>
      <c r="I597" s="939"/>
      <c r="J597" s="939">
        <f t="shared" ref="J597:J598" si="256">E597*I597</f>
        <v>0</v>
      </c>
      <c r="K597" s="939">
        <v>8.5</v>
      </c>
      <c r="L597" s="939">
        <f t="shared" ref="L597:L598" si="257">E597*K597</f>
        <v>8.5</v>
      </c>
      <c r="M597" s="939">
        <f>J597+H597*Onderbouwing_M29!$Q$2+L597</f>
        <v>8.5</v>
      </c>
      <c r="N597" s="840"/>
      <c r="O597" s="889"/>
      <c r="P597" s="889"/>
    </row>
    <row r="598" spans="2:16" ht="15.75" hidden="1" customHeight="1" outlineLevel="2">
      <c r="B598" s="886"/>
      <c r="C598" s="842"/>
      <c r="D598" s="939"/>
      <c r="E598" s="887"/>
      <c r="F598" s="865"/>
      <c r="G598" s="888">
        <v>0</v>
      </c>
      <c r="H598" s="888">
        <f t="shared" si="255"/>
        <v>0</v>
      </c>
      <c r="I598" s="888">
        <v>0</v>
      </c>
      <c r="J598" s="888">
        <f t="shared" si="256"/>
        <v>0</v>
      </c>
      <c r="K598" s="888"/>
      <c r="L598" s="888">
        <f t="shared" si="257"/>
        <v>0</v>
      </c>
      <c r="M598" s="888">
        <f>J598+H598*Onderbouwing_M29!$Q$2+L598</f>
        <v>0</v>
      </c>
      <c r="N598" s="840"/>
      <c r="O598" s="889"/>
      <c r="P598" s="889"/>
    </row>
    <row r="599" spans="2:16" ht="10.25" hidden="1" customHeight="1" outlineLevel="2">
      <c r="B599" s="892"/>
      <c r="C599" s="842"/>
      <c r="D599" s="893"/>
      <c r="E599" s="894"/>
      <c r="F599" s="893"/>
      <c r="G599" s="895"/>
      <c r="H599" s="895"/>
      <c r="I599" s="895"/>
      <c r="J599" s="895"/>
      <c r="K599" s="895"/>
      <c r="L599" s="895"/>
      <c r="M599" s="895"/>
      <c r="N599" s="840"/>
      <c r="O599" s="896"/>
      <c r="P599" s="897"/>
    </row>
    <row r="600" spans="2:16" ht="15.75" hidden="1" customHeight="1" outlineLevel="2">
      <c r="B600" s="849" t="s">
        <v>1567</v>
      </c>
      <c r="C600" s="842"/>
      <c r="D600" s="850" t="s">
        <v>1725</v>
      </c>
      <c r="E600" s="884">
        <v>1</v>
      </c>
      <c r="F600" s="850" t="s">
        <v>79</v>
      </c>
      <c r="G600" s="851"/>
      <c r="H600" s="851">
        <f>SUM(H601:H603)</f>
        <v>0</v>
      </c>
      <c r="I600" s="851"/>
      <c r="J600" s="851">
        <f>SUM(J601:J603)</f>
        <v>0</v>
      </c>
      <c r="K600" s="851"/>
      <c r="L600" s="851">
        <f>SUM(L601:L603)</f>
        <v>65</v>
      </c>
      <c r="M600" s="851">
        <f>SUM(M601:M603)</f>
        <v>65</v>
      </c>
      <c r="N600" s="840"/>
      <c r="O600" s="852">
        <f>SUM(M601:M603)</f>
        <v>65</v>
      </c>
      <c r="P600" s="885" t="str">
        <f>B600</f>
        <v>V3-2-F</v>
      </c>
    </row>
    <row r="601" spans="2:16" ht="15.75" hidden="1" customHeight="1" outlineLevel="2">
      <c r="B601" s="886"/>
      <c r="C601" s="842"/>
      <c r="D601" s="886" t="s">
        <v>1510</v>
      </c>
      <c r="E601" s="887"/>
      <c r="F601" s="865"/>
      <c r="G601" s="888"/>
      <c r="H601" s="888"/>
      <c r="I601" s="903"/>
      <c r="J601" s="903"/>
      <c r="K601" s="903"/>
      <c r="L601" s="888"/>
      <c r="M601" s="888"/>
      <c r="N601" s="840"/>
      <c r="O601" s="889"/>
      <c r="P601" s="889"/>
    </row>
    <row r="602" spans="2:16" ht="15.75" hidden="1" customHeight="1" outlineLevel="2">
      <c r="B602" s="886"/>
      <c r="C602" s="842"/>
      <c r="D602" s="939" t="str">
        <f>D600</f>
        <v xml:space="preserve">Zolder-/vlieringvloer onderzijde isolatie -houtvezel dik 140mm Rc=3,5 </v>
      </c>
      <c r="E602" s="939">
        <v>1</v>
      </c>
      <c r="F602" s="939" t="s">
        <v>79</v>
      </c>
      <c r="G602" s="939"/>
      <c r="H602" s="939">
        <f t="shared" ref="H602:H603" si="258">E602*G602</f>
        <v>0</v>
      </c>
      <c r="I602" s="939"/>
      <c r="J602" s="939">
        <f t="shared" ref="J602:J603" si="259">E602*I602</f>
        <v>0</v>
      </c>
      <c r="K602" s="939">
        <v>65</v>
      </c>
      <c r="L602" s="939">
        <f t="shared" ref="L602:L603" si="260">E602*K602</f>
        <v>65</v>
      </c>
      <c r="M602" s="939">
        <f>J602+H602*Onderbouwing_M29!$Q$2+L602</f>
        <v>65</v>
      </c>
      <c r="N602" s="840"/>
      <c r="O602" s="889"/>
      <c r="P602" s="889"/>
    </row>
    <row r="603" spans="2:16" ht="15.75" hidden="1" customHeight="1" outlineLevel="2">
      <c r="B603" s="886"/>
      <c r="C603" s="842"/>
      <c r="D603" s="939"/>
      <c r="E603" s="887"/>
      <c r="F603" s="865"/>
      <c r="G603" s="888">
        <v>0</v>
      </c>
      <c r="H603" s="888">
        <f t="shared" si="258"/>
        <v>0</v>
      </c>
      <c r="I603" s="888">
        <v>0</v>
      </c>
      <c r="J603" s="888">
        <f t="shared" si="259"/>
        <v>0</v>
      </c>
      <c r="K603" s="888"/>
      <c r="L603" s="888">
        <f t="shared" si="260"/>
        <v>0</v>
      </c>
      <c r="M603" s="888">
        <f>J603+H603*Onderbouwing_M29!$Q$2+L603</f>
        <v>0</v>
      </c>
      <c r="N603" s="840"/>
      <c r="O603" s="889"/>
      <c r="P603" s="889"/>
    </row>
    <row r="604" spans="2:16" ht="10.25" hidden="1" customHeight="1" outlineLevel="2">
      <c r="B604" s="892"/>
      <c r="C604" s="842"/>
      <c r="D604" s="893"/>
      <c r="E604" s="894"/>
      <c r="F604" s="893"/>
      <c r="G604" s="895"/>
      <c r="H604" s="895"/>
      <c r="I604" s="895"/>
      <c r="J604" s="895"/>
      <c r="K604" s="895"/>
      <c r="L604" s="895"/>
      <c r="M604" s="895"/>
      <c r="N604" s="840"/>
      <c r="O604" s="896"/>
      <c r="P604" s="897"/>
    </row>
    <row r="605" spans="2:16" ht="15.75" hidden="1" customHeight="1" outlineLevel="2">
      <c r="B605" s="849" t="s">
        <v>1567</v>
      </c>
      <c r="C605" s="842"/>
      <c r="D605" s="850" t="s">
        <v>1715</v>
      </c>
      <c r="E605" s="884">
        <v>1</v>
      </c>
      <c r="F605" s="850" t="s">
        <v>79</v>
      </c>
      <c r="G605" s="851"/>
      <c r="H605" s="851">
        <f>SUM(H606:H608)</f>
        <v>0</v>
      </c>
      <c r="I605" s="851"/>
      <c r="J605" s="851">
        <f>SUM(J606:J608)</f>
        <v>0</v>
      </c>
      <c r="K605" s="851"/>
      <c r="L605" s="851">
        <f>SUM(L606:L608)</f>
        <v>4</v>
      </c>
      <c r="M605" s="851">
        <f>SUM(M606:M608)</f>
        <v>4</v>
      </c>
      <c r="N605" s="840"/>
      <c r="O605" s="852">
        <f>SUM(M606:M608)</f>
        <v>4</v>
      </c>
      <c r="P605" s="885" t="str">
        <f>B605</f>
        <v>V3-2-F</v>
      </c>
    </row>
    <row r="606" spans="2:16" ht="15.5" hidden="1" customHeight="1" outlineLevel="2">
      <c r="B606" s="886"/>
      <c r="C606" s="842"/>
      <c r="D606" s="886" t="s">
        <v>1510</v>
      </c>
      <c r="E606" s="887"/>
      <c r="F606" s="865"/>
      <c r="G606" s="888"/>
      <c r="H606" s="888"/>
      <c r="I606" s="903"/>
      <c r="J606" s="903"/>
      <c r="K606" s="903"/>
      <c r="L606" s="888"/>
      <c r="M606" s="888"/>
      <c r="N606" s="840"/>
      <c r="O606" s="889"/>
      <c r="P606" s="889"/>
    </row>
    <row r="607" spans="2:16" ht="15.75" hidden="1" customHeight="1" outlineLevel="2">
      <c r="B607" s="886"/>
      <c r="C607" s="842"/>
      <c r="D607" s="939" t="str">
        <f>D605</f>
        <v>╚ Meerprijs houtvezel dik 160mm Rc=4,5</v>
      </c>
      <c r="E607" s="939">
        <v>1</v>
      </c>
      <c r="F607" s="939" t="s">
        <v>79</v>
      </c>
      <c r="G607" s="939"/>
      <c r="H607" s="939">
        <f t="shared" ref="H607:H608" si="261">E607*G607</f>
        <v>0</v>
      </c>
      <c r="I607" s="939"/>
      <c r="J607" s="939">
        <f t="shared" ref="J607:J608" si="262">E607*I607</f>
        <v>0</v>
      </c>
      <c r="K607" s="939">
        <v>4</v>
      </c>
      <c r="L607" s="939">
        <f t="shared" ref="L607:L608" si="263">E607*K607</f>
        <v>4</v>
      </c>
      <c r="M607" s="939">
        <f>J607+H607*Onderbouwing_M29!$Q$2+L607</f>
        <v>4</v>
      </c>
      <c r="N607" s="840"/>
      <c r="O607" s="889"/>
      <c r="P607" s="889"/>
    </row>
    <row r="608" spans="2:16" ht="15.75" hidden="1" customHeight="1" outlineLevel="2">
      <c r="B608" s="886"/>
      <c r="C608" s="842"/>
      <c r="D608" s="939"/>
      <c r="E608" s="887"/>
      <c r="F608" s="865"/>
      <c r="G608" s="888">
        <v>0</v>
      </c>
      <c r="H608" s="888">
        <f t="shared" si="261"/>
        <v>0</v>
      </c>
      <c r="I608" s="888">
        <v>0</v>
      </c>
      <c r="J608" s="888">
        <f t="shared" si="262"/>
        <v>0</v>
      </c>
      <c r="K608" s="888"/>
      <c r="L608" s="888">
        <f t="shared" si="263"/>
        <v>0</v>
      </c>
      <c r="M608" s="888">
        <f>J608+H608*Onderbouwing_M29!$Q$2+L608</f>
        <v>0</v>
      </c>
      <c r="N608" s="840"/>
      <c r="O608" s="889"/>
      <c r="P608" s="889"/>
    </row>
    <row r="609" spans="2:16" ht="10.25" hidden="1" customHeight="1" outlineLevel="2">
      <c r="B609" s="892"/>
      <c r="C609" s="842"/>
      <c r="D609" s="893"/>
      <c r="E609" s="894"/>
      <c r="F609" s="893"/>
      <c r="G609" s="895"/>
      <c r="H609" s="895"/>
      <c r="I609" s="895"/>
      <c r="J609" s="895"/>
      <c r="K609" s="895"/>
      <c r="L609" s="895"/>
      <c r="M609" s="895"/>
      <c r="N609" s="840"/>
      <c r="O609" s="896"/>
      <c r="P609" s="897"/>
    </row>
    <row r="610" spans="2:16" ht="15.75" hidden="1" customHeight="1" outlineLevel="2">
      <c r="B610" s="849" t="s">
        <v>1568</v>
      </c>
      <c r="C610" s="842"/>
      <c r="D610" s="850" t="s">
        <v>1726</v>
      </c>
      <c r="E610" s="884">
        <v>1</v>
      </c>
      <c r="F610" s="850" t="s">
        <v>79</v>
      </c>
      <c r="G610" s="851"/>
      <c r="H610" s="851">
        <f>SUM(H611:H613)</f>
        <v>0</v>
      </c>
      <c r="I610" s="851"/>
      <c r="J610" s="851">
        <f>SUM(J611:J613)</f>
        <v>0</v>
      </c>
      <c r="K610" s="851"/>
      <c r="L610" s="851">
        <f>SUM(L611:L613)</f>
        <v>55</v>
      </c>
      <c r="M610" s="851">
        <f>SUM(M611:M613)</f>
        <v>55</v>
      </c>
      <c r="N610" s="840"/>
      <c r="O610" s="852">
        <f>SUM(M611:M613)</f>
        <v>55</v>
      </c>
      <c r="P610" s="885" t="str">
        <f>B610</f>
        <v>V3-2-G</v>
      </c>
    </row>
    <row r="611" spans="2:16" ht="15.75" hidden="1" customHeight="1" outlineLevel="2">
      <c r="B611" s="886"/>
      <c r="C611" s="842"/>
      <c r="D611" s="886" t="s">
        <v>1518</v>
      </c>
      <c r="E611" s="887"/>
      <c r="F611" s="865"/>
      <c r="G611" s="888"/>
      <c r="H611" s="888"/>
      <c r="I611" s="903"/>
      <c r="J611" s="903"/>
      <c r="K611" s="903"/>
      <c r="L611" s="888"/>
      <c r="M611" s="888"/>
      <c r="N611" s="840"/>
      <c r="O611" s="889"/>
      <c r="P611" s="889"/>
    </row>
    <row r="612" spans="2:16" ht="15.75" hidden="1" customHeight="1" outlineLevel="2">
      <c r="B612" s="886"/>
      <c r="C612" s="842"/>
      <c r="D612" s="939" t="str">
        <f>D610</f>
        <v xml:space="preserve">Zolder-/vlieringvloer onderzijde isolatie -PIR-platen dik 80mm Rc=3,5 </v>
      </c>
      <c r="E612" s="939">
        <v>1</v>
      </c>
      <c r="F612" s="939" t="s">
        <v>79</v>
      </c>
      <c r="G612" s="939"/>
      <c r="H612" s="939">
        <f t="shared" ref="H612:H613" si="264">E612*G612</f>
        <v>0</v>
      </c>
      <c r="I612" s="939"/>
      <c r="J612" s="939">
        <f t="shared" ref="J612:J613" si="265">E612*I612</f>
        <v>0</v>
      </c>
      <c r="K612" s="939">
        <v>55</v>
      </c>
      <c r="L612" s="939">
        <f t="shared" ref="L612:L613" si="266">E612*K612</f>
        <v>55</v>
      </c>
      <c r="M612" s="939">
        <f>J612+H612*Onderbouwing_M29!$Q$2+L612</f>
        <v>55</v>
      </c>
      <c r="N612" s="840"/>
      <c r="O612" s="889"/>
      <c r="P612" s="889"/>
    </row>
    <row r="613" spans="2:16" ht="15.75" hidden="1" customHeight="1" outlineLevel="2">
      <c r="B613" s="886"/>
      <c r="C613" s="842"/>
      <c r="D613" s="939"/>
      <c r="E613" s="887"/>
      <c r="F613" s="865"/>
      <c r="G613" s="888">
        <v>0</v>
      </c>
      <c r="H613" s="888">
        <f t="shared" si="264"/>
        <v>0</v>
      </c>
      <c r="I613" s="888">
        <v>0</v>
      </c>
      <c r="J613" s="888">
        <f t="shared" si="265"/>
        <v>0</v>
      </c>
      <c r="K613" s="888"/>
      <c r="L613" s="888">
        <f t="shared" si="266"/>
        <v>0</v>
      </c>
      <c r="M613" s="888">
        <f>J613+H613*Onderbouwing_M29!$Q$2+L613</f>
        <v>0</v>
      </c>
      <c r="N613" s="840"/>
      <c r="O613" s="889"/>
      <c r="P613" s="889"/>
    </row>
    <row r="614" spans="2:16" ht="10.25" hidden="1" customHeight="1" outlineLevel="2">
      <c r="B614" s="892"/>
      <c r="C614" s="842"/>
      <c r="D614" s="893"/>
      <c r="E614" s="894"/>
      <c r="F614" s="893"/>
      <c r="G614" s="895"/>
      <c r="H614" s="895"/>
      <c r="I614" s="895"/>
      <c r="J614" s="895"/>
      <c r="K614" s="895"/>
      <c r="L614" s="895"/>
      <c r="M614" s="895"/>
      <c r="N614" s="840"/>
      <c r="O614" s="896"/>
      <c r="P614" s="897"/>
    </row>
    <row r="615" spans="2:16" ht="15.75" hidden="1" customHeight="1" outlineLevel="2">
      <c r="B615" s="849" t="s">
        <v>1568</v>
      </c>
      <c r="C615" s="842"/>
      <c r="D615" s="850" t="s">
        <v>1560</v>
      </c>
      <c r="E615" s="884">
        <v>1</v>
      </c>
      <c r="F615" s="850" t="s">
        <v>79</v>
      </c>
      <c r="G615" s="851"/>
      <c r="H615" s="851">
        <f>SUM(H616:H618)</f>
        <v>0</v>
      </c>
      <c r="I615" s="851"/>
      <c r="J615" s="851">
        <f>SUM(J616:J618)</f>
        <v>0</v>
      </c>
      <c r="K615" s="851"/>
      <c r="L615" s="851">
        <f>SUM(L616:L618)</f>
        <v>2.66</v>
      </c>
      <c r="M615" s="851">
        <f>SUM(M616:M618)</f>
        <v>2.66</v>
      </c>
      <c r="N615" s="840"/>
      <c r="O615" s="852">
        <f>SUM(M616:M618)</f>
        <v>2.66</v>
      </c>
      <c r="P615" s="885" t="str">
        <f>B615</f>
        <v>V3-2-G</v>
      </c>
    </row>
    <row r="616" spans="2:16" ht="10.25" hidden="1" customHeight="1" outlineLevel="2">
      <c r="B616" s="886"/>
      <c r="C616" s="842"/>
      <c r="D616" s="886" t="s">
        <v>1518</v>
      </c>
      <c r="E616" s="887"/>
      <c r="F616" s="865"/>
      <c r="G616" s="888"/>
      <c r="H616" s="888"/>
      <c r="I616" s="903"/>
      <c r="J616" s="903"/>
      <c r="K616" s="903"/>
      <c r="L616" s="888"/>
      <c r="M616" s="888"/>
      <c r="N616" s="840"/>
      <c r="O616" s="889"/>
      <c r="P616" s="889"/>
    </row>
    <row r="617" spans="2:16" ht="15.75" hidden="1" customHeight="1" outlineLevel="2">
      <c r="B617" s="886"/>
      <c r="C617" s="842"/>
      <c r="D617" s="939" t="str">
        <f>D615</f>
        <v xml:space="preserve">╚ Meerprijs PIR-platen dik 100mm  Rc=4,5 </v>
      </c>
      <c r="E617" s="939">
        <v>1</v>
      </c>
      <c r="F617" s="939" t="s">
        <v>79</v>
      </c>
      <c r="G617" s="939"/>
      <c r="H617" s="939">
        <f t="shared" ref="H617:H618" si="267">E617*G617</f>
        <v>0</v>
      </c>
      <c r="I617" s="939"/>
      <c r="J617" s="939">
        <f t="shared" ref="J617:J618" si="268">E617*I617</f>
        <v>0</v>
      </c>
      <c r="K617" s="939">
        <v>2.66</v>
      </c>
      <c r="L617" s="939">
        <f t="shared" ref="L617:L618" si="269">E617*K617</f>
        <v>2.66</v>
      </c>
      <c r="M617" s="939">
        <f>J617+H617*Onderbouwing_M29!$Q$2+L617</f>
        <v>2.66</v>
      </c>
      <c r="N617" s="840"/>
      <c r="O617" s="889"/>
      <c r="P617" s="889"/>
    </row>
    <row r="618" spans="2:16" ht="15.75" hidden="1" customHeight="1" outlineLevel="2">
      <c r="B618" s="886"/>
      <c r="C618" s="842"/>
      <c r="D618" s="939"/>
      <c r="E618" s="887"/>
      <c r="F618" s="865"/>
      <c r="G618" s="888">
        <v>0</v>
      </c>
      <c r="H618" s="888">
        <f t="shared" si="267"/>
        <v>0</v>
      </c>
      <c r="I618" s="888">
        <v>0</v>
      </c>
      <c r="J618" s="888">
        <f t="shared" si="268"/>
        <v>0</v>
      </c>
      <c r="K618" s="888"/>
      <c r="L618" s="888">
        <f t="shared" si="269"/>
        <v>0</v>
      </c>
      <c r="M618" s="888">
        <f>J618+H618*Onderbouwing_M29!$Q$2+L618</f>
        <v>0</v>
      </c>
      <c r="N618" s="840"/>
      <c r="O618" s="889"/>
      <c r="P618" s="889"/>
    </row>
    <row r="619" spans="2:16" ht="10.25" hidden="1" customHeight="1" outlineLevel="2">
      <c r="B619" s="892"/>
      <c r="C619" s="842"/>
      <c r="D619" s="893"/>
      <c r="E619" s="894"/>
      <c r="F619" s="893"/>
      <c r="G619" s="895"/>
      <c r="H619" s="895"/>
      <c r="I619" s="895"/>
      <c r="J619" s="895"/>
      <c r="K619" s="895"/>
      <c r="L619" s="895"/>
      <c r="M619" s="895"/>
      <c r="N619" s="840"/>
      <c r="O619" s="896"/>
      <c r="P619" s="897"/>
    </row>
    <row r="620" spans="2:16" ht="15.75" hidden="1" customHeight="1" outlineLevel="2">
      <c r="B620" s="849" t="s">
        <v>1569</v>
      </c>
      <c r="C620" s="842"/>
      <c r="D620" s="850" t="s">
        <v>1727</v>
      </c>
      <c r="E620" s="884">
        <v>1</v>
      </c>
      <c r="F620" s="850" t="s">
        <v>79</v>
      </c>
      <c r="G620" s="851"/>
      <c r="H620" s="851">
        <f>SUM(H621:H623)</f>
        <v>0.08</v>
      </c>
      <c r="I620" s="851"/>
      <c r="J620" s="851">
        <f>SUM(J621:J623)</f>
        <v>6.24</v>
      </c>
      <c r="K620" s="851"/>
      <c r="L620" s="851">
        <f>SUM(L621:L623)</f>
        <v>0</v>
      </c>
      <c r="M620" s="851">
        <f>SUM(M621:M623)</f>
        <v>11.04</v>
      </c>
      <c r="N620" s="840"/>
      <c r="O620" s="852">
        <f>SUM(M621:M623)</f>
        <v>11.04</v>
      </c>
      <c r="P620" s="885" t="str">
        <f>B620</f>
        <v>V3-2-H</v>
      </c>
    </row>
    <row r="621" spans="2:16" ht="15.75" hidden="1" customHeight="1" outlineLevel="2">
      <c r="B621" s="886"/>
      <c r="C621" s="842"/>
      <c r="D621" s="901" t="s">
        <v>188</v>
      </c>
      <c r="E621" s="887"/>
      <c r="F621" s="865"/>
      <c r="G621" s="888"/>
      <c r="H621" s="888"/>
      <c r="I621" s="903"/>
      <c r="J621" s="903"/>
      <c r="K621" s="903"/>
      <c r="L621" s="888"/>
      <c r="M621" s="888"/>
      <c r="N621" s="840"/>
      <c r="O621" s="889"/>
      <c r="P621" s="889"/>
    </row>
    <row r="622" spans="2:16" s="863" customFormat="1" ht="15.75" hidden="1" customHeight="1" outlineLevel="2">
      <c r="B622" s="890"/>
      <c r="C622" s="856"/>
      <c r="D622" s="921" t="str">
        <f>D620</f>
        <v xml:space="preserve">Zolder-/vlieringvloer bovenzijde isolatie -glaswol los op plafond  (niet beloopbaar) </v>
      </c>
      <c r="E622" s="904">
        <v>1</v>
      </c>
      <c r="F622" s="860" t="s">
        <v>79</v>
      </c>
      <c r="G622" s="858">
        <v>0.08</v>
      </c>
      <c r="H622" s="858">
        <f t="shared" ref="H622:H623" si="270">E622*G622</f>
        <v>0.08</v>
      </c>
      <c r="I622" s="858">
        <f>'Materiaal '!E122</f>
        <v>6.24</v>
      </c>
      <c r="J622" s="858">
        <f t="shared" ref="J622:J623" si="271">E622*I622</f>
        <v>6.24</v>
      </c>
      <c r="K622" s="858"/>
      <c r="L622" s="858">
        <f t="shared" ref="L622:L623" si="272">E622*K622</f>
        <v>0</v>
      </c>
      <c r="M622" s="858">
        <f>J622+H622*Onderbouwing_M29!$Q$2+L622</f>
        <v>11.04</v>
      </c>
      <c r="N622" s="854"/>
      <c r="O622" s="891" t="str">
        <f>'Materiaal '!D122</f>
        <v>Naturoll 037 5600x580x140mm Rd:3.75</v>
      </c>
      <c r="P622" s="891"/>
    </row>
    <row r="623" spans="2:16" ht="15.75" hidden="1" customHeight="1" outlineLevel="2">
      <c r="B623" s="886"/>
      <c r="C623" s="842"/>
      <c r="D623" s="939"/>
      <c r="E623" s="887"/>
      <c r="F623" s="865"/>
      <c r="G623" s="888">
        <v>0</v>
      </c>
      <c r="H623" s="888">
        <f t="shared" si="270"/>
        <v>0</v>
      </c>
      <c r="I623" s="888"/>
      <c r="J623" s="888">
        <f t="shared" si="271"/>
        <v>0</v>
      </c>
      <c r="K623" s="888"/>
      <c r="L623" s="888">
        <f t="shared" si="272"/>
        <v>0</v>
      </c>
      <c r="M623" s="888">
        <f>J623+H623*Onderbouwing_M29!$Q$2+L623</f>
        <v>0</v>
      </c>
      <c r="N623" s="840"/>
      <c r="O623" s="889"/>
      <c r="P623" s="889"/>
    </row>
    <row r="624" spans="2:16" ht="10.25" hidden="1" customHeight="1" outlineLevel="2">
      <c r="B624" s="892"/>
      <c r="C624" s="842"/>
      <c r="D624" s="893"/>
      <c r="E624" s="894"/>
      <c r="F624" s="893"/>
      <c r="G624" s="895"/>
      <c r="H624" s="895"/>
      <c r="I624" s="895"/>
      <c r="J624" s="895"/>
      <c r="K624" s="895"/>
      <c r="L624" s="895"/>
      <c r="M624" s="895"/>
      <c r="N624" s="840"/>
      <c r="O624" s="896"/>
      <c r="P624" s="897"/>
    </row>
    <row r="625" spans="2:17" ht="15.75" hidden="1" customHeight="1" outlineLevel="1" collapsed="1">
      <c r="B625" s="849" t="s">
        <v>1714</v>
      </c>
      <c r="C625" s="842"/>
      <c r="D625" s="850" t="s">
        <v>1728</v>
      </c>
      <c r="E625" s="884">
        <v>1</v>
      </c>
      <c r="F625" s="850" t="s">
        <v>79</v>
      </c>
      <c r="G625" s="851"/>
      <c r="H625" s="851">
        <f>SUM(H626:H636)</f>
        <v>1.1549999999999998</v>
      </c>
      <c r="I625" s="851"/>
      <c r="J625" s="851">
        <f>SUM(J626:J636)</f>
        <v>18.129000000000001</v>
      </c>
      <c r="K625" s="851"/>
      <c r="L625" s="851">
        <f>SUM(L626:L636)</f>
        <v>0</v>
      </c>
      <c r="M625" s="851">
        <f>SUM(M626:M636)</f>
        <v>87.429000000000002</v>
      </c>
      <c r="N625" s="840"/>
      <c r="O625" s="852">
        <f>SUM(M626:M632)</f>
        <v>87.429000000000002</v>
      </c>
      <c r="P625" s="885" t="str">
        <f>B625</f>
        <v>V3-2-I</v>
      </c>
    </row>
    <row r="626" spans="2:17" ht="15.75" hidden="1" customHeight="1" outlineLevel="2">
      <c r="B626" s="886"/>
      <c r="C626" s="856"/>
      <c r="D626" s="901" t="s">
        <v>500</v>
      </c>
      <c r="E626" s="955"/>
      <c r="F626" s="902"/>
      <c r="G626" s="903"/>
      <c r="H626" s="903"/>
      <c r="I626" s="903"/>
      <c r="J626" s="903"/>
      <c r="K626" s="903"/>
      <c r="L626" s="888"/>
      <c r="M626" s="888"/>
      <c r="N626" s="866"/>
      <c r="O626" s="889"/>
      <c r="P626" s="956"/>
      <c r="Q626" s="957"/>
    </row>
    <row r="627" spans="2:17" s="863" customFormat="1" ht="15.75" hidden="1" customHeight="1" outlineLevel="2">
      <c r="B627" s="890"/>
      <c r="C627" s="856"/>
      <c r="D627" s="921" t="str">
        <f>D625</f>
        <v xml:space="preserve">Zolder-/vlieringvloer bovenzijde isolatie + beloopbaar (regelwerk en beplating) </v>
      </c>
      <c r="E627" s="904">
        <v>1</v>
      </c>
      <c r="F627" s="860" t="s">
        <v>79</v>
      </c>
      <c r="G627" s="858">
        <v>0.1</v>
      </c>
      <c r="H627" s="858">
        <f t="shared" ref="H627" si="273">E627*G627</f>
        <v>0.1</v>
      </c>
      <c r="I627" s="858">
        <f>'Materiaal '!E127</f>
        <v>0</v>
      </c>
      <c r="J627" s="858">
        <f t="shared" ref="J627" si="274">E627*I627</f>
        <v>0</v>
      </c>
      <c r="K627" s="858"/>
      <c r="L627" s="858">
        <f t="shared" ref="L627" si="275">E627*K627</f>
        <v>0</v>
      </c>
      <c r="M627" s="858">
        <f>J627+H627*Onderbouwing_M29!$Q$2+L627</f>
        <v>6</v>
      </c>
      <c r="N627" s="854"/>
      <c r="O627" s="891" t="str">
        <f>O622</f>
        <v>Naturoll 037 5600x580x140mm Rd:3.75</v>
      </c>
      <c r="P627" s="891"/>
    </row>
    <row r="628" spans="2:17" s="863" customFormat="1" ht="15.75" hidden="1" customHeight="1" outlineLevel="2">
      <c r="B628" s="890"/>
      <c r="C628" s="856"/>
      <c r="D628" s="921" t="s">
        <v>502</v>
      </c>
      <c r="E628" s="904">
        <v>1.1000000000000001</v>
      </c>
      <c r="F628" s="860" t="s">
        <v>79</v>
      </c>
      <c r="G628" s="858">
        <v>0</v>
      </c>
      <c r="H628" s="858">
        <f>E628*G628</f>
        <v>0</v>
      </c>
      <c r="I628" s="858">
        <f>'Materiaal '!E122</f>
        <v>6.24</v>
      </c>
      <c r="J628" s="858">
        <f>E628*I628</f>
        <v>6.8640000000000008</v>
      </c>
      <c r="K628" s="858"/>
      <c r="L628" s="858">
        <f>E628*K628</f>
        <v>0</v>
      </c>
      <c r="M628" s="858">
        <f>J628+H628*Onderbouwing_M29!$Q$2+L628</f>
        <v>6.8640000000000008</v>
      </c>
      <c r="N628" s="854"/>
      <c r="O628" s="891"/>
      <c r="P628" s="891"/>
    </row>
    <row r="629" spans="2:17" s="863" customFormat="1" ht="15.75" hidden="1" customHeight="1" outlineLevel="2">
      <c r="B629" s="890"/>
      <c r="C629" s="856"/>
      <c r="D629" s="921" t="s">
        <v>424</v>
      </c>
      <c r="E629" s="904">
        <v>1</v>
      </c>
      <c r="F629" s="860" t="s">
        <v>79</v>
      </c>
      <c r="G629" s="858">
        <v>0.08</v>
      </c>
      <c r="H629" s="858">
        <f t="shared" ref="H629" si="276">E629*G629</f>
        <v>0.08</v>
      </c>
      <c r="I629" s="858">
        <f>'Materiaal '!E122</f>
        <v>6.24</v>
      </c>
      <c r="J629" s="858">
        <f t="shared" ref="J629" si="277">E629*I629</f>
        <v>6.24</v>
      </c>
      <c r="K629" s="858"/>
      <c r="L629" s="858">
        <f t="shared" ref="L629" si="278">E629*K629</f>
        <v>0</v>
      </c>
      <c r="M629" s="858">
        <f>J629+H629*Onderbouwing_M29!$Q$2+L629</f>
        <v>11.04</v>
      </c>
      <c r="N629" s="854"/>
      <c r="O629" s="891"/>
      <c r="P629" s="891"/>
    </row>
    <row r="630" spans="2:17" s="863" customFormat="1" ht="15.75" hidden="1" customHeight="1" outlineLevel="2">
      <c r="B630" s="890"/>
      <c r="C630" s="856"/>
      <c r="D630" s="921" t="s">
        <v>1534</v>
      </c>
      <c r="E630" s="904">
        <v>2.5</v>
      </c>
      <c r="F630" s="860" t="s">
        <v>79</v>
      </c>
      <c r="G630" s="858">
        <v>0.15</v>
      </c>
      <c r="H630" s="858">
        <f>E630*G630</f>
        <v>0.375</v>
      </c>
      <c r="I630" s="858">
        <v>1.81</v>
      </c>
      <c r="J630" s="858">
        <f>E630*I630</f>
        <v>4.5250000000000004</v>
      </c>
      <c r="K630" s="858"/>
      <c r="L630" s="858">
        <f>E630*K630</f>
        <v>0</v>
      </c>
      <c r="M630" s="858">
        <f>J630+H630*Onderbouwing_M29!$Q$2+L630</f>
        <v>27.024999999999999</v>
      </c>
      <c r="N630" s="854"/>
      <c r="O630" s="891"/>
      <c r="P630" s="891"/>
    </row>
    <row r="631" spans="2:17" s="863" customFormat="1" ht="15.75" hidden="1" customHeight="1" outlineLevel="2">
      <c r="B631" s="890"/>
      <c r="C631" s="856"/>
      <c r="D631" s="921" t="s">
        <v>531</v>
      </c>
      <c r="E631" s="904">
        <v>1</v>
      </c>
      <c r="F631" s="860" t="s">
        <v>79</v>
      </c>
      <c r="G631" s="858">
        <v>0.6</v>
      </c>
      <c r="H631" s="858">
        <f>E631*G631</f>
        <v>0.6</v>
      </c>
      <c r="I631" s="858">
        <v>0</v>
      </c>
      <c r="J631" s="858">
        <f>E631*I631</f>
        <v>0</v>
      </c>
      <c r="K631" s="858"/>
      <c r="L631" s="858">
        <f>E631*K631</f>
        <v>0</v>
      </c>
      <c r="M631" s="858">
        <f>J631+H631*Onderbouwing_M29!$Q$2+L631</f>
        <v>36</v>
      </c>
      <c r="N631" s="854"/>
      <c r="O631" s="891"/>
      <c r="P631" s="891"/>
    </row>
    <row r="632" spans="2:17" s="863" customFormat="1" ht="15.75" hidden="1" customHeight="1" outlineLevel="2">
      <c r="B632" s="890"/>
      <c r="C632" s="856"/>
      <c r="D632" s="921" t="s">
        <v>501</v>
      </c>
      <c r="E632" s="904">
        <f>0.1*E625</f>
        <v>0.1</v>
      </c>
      <c r="F632" s="860" t="s">
        <v>493</v>
      </c>
      <c r="G632" s="858">
        <v>0</v>
      </c>
      <c r="H632" s="858">
        <f>E632*G632</f>
        <v>0</v>
      </c>
      <c r="I632" s="858">
        <v>5</v>
      </c>
      <c r="J632" s="858">
        <f>E632*I632</f>
        <v>0.5</v>
      </c>
      <c r="K632" s="858"/>
      <c r="L632" s="858">
        <f>E632*K632</f>
        <v>0</v>
      </c>
      <c r="M632" s="858">
        <f>J632+H632*Onderbouwing_M29!$Q$2+L632</f>
        <v>0.5</v>
      </c>
      <c r="N632" s="854"/>
      <c r="O632" s="891"/>
      <c r="P632" s="891"/>
    </row>
    <row r="633" spans="2:17" ht="10.25" hidden="1" customHeight="1" outlineLevel="2">
      <c r="B633" s="892"/>
      <c r="C633" s="842"/>
      <c r="D633" s="893"/>
      <c r="E633" s="894"/>
      <c r="F633" s="893"/>
      <c r="G633" s="895"/>
      <c r="H633" s="895"/>
      <c r="I633" s="895"/>
      <c r="J633" s="895"/>
      <c r="K633" s="895"/>
      <c r="L633" s="895"/>
      <c r="M633" s="895"/>
      <c r="N633" s="840"/>
      <c r="O633" s="896"/>
      <c r="P633" s="897"/>
    </row>
    <row r="634" spans="2:17" ht="15.75" hidden="1" customHeight="1" outlineLevel="2">
      <c r="B634" s="886"/>
      <c r="C634" s="842"/>
      <c r="D634" s="865"/>
      <c r="E634" s="887"/>
      <c r="F634" s="865"/>
      <c r="G634" s="888"/>
      <c r="H634" s="888">
        <f t="shared" ref="H634:H636" si="279">E634*G634</f>
        <v>0</v>
      </c>
      <c r="I634" s="888">
        <v>0</v>
      </c>
      <c r="J634" s="888">
        <f t="shared" ref="J634:J636" si="280">E634*I634</f>
        <v>0</v>
      </c>
      <c r="K634" s="888"/>
      <c r="L634" s="888">
        <f t="shared" ref="L634:L636" si="281">E634*K634</f>
        <v>0</v>
      </c>
      <c r="M634" s="888">
        <f>J634+H634*Onderbouwing_M29!$Q$2+L634</f>
        <v>0</v>
      </c>
      <c r="N634" s="840"/>
      <c r="O634" s="889"/>
      <c r="P634" s="889"/>
    </row>
    <row r="635" spans="2:17" ht="15.75" hidden="1" customHeight="1" outlineLevel="2">
      <c r="B635" s="886"/>
      <c r="C635" s="842"/>
      <c r="D635" s="865"/>
      <c r="E635" s="887"/>
      <c r="F635" s="865"/>
      <c r="G635" s="888">
        <v>0</v>
      </c>
      <c r="H635" s="888">
        <f t="shared" si="279"/>
        <v>0</v>
      </c>
      <c r="I635" s="888">
        <v>0</v>
      </c>
      <c r="J635" s="888">
        <f t="shared" si="280"/>
        <v>0</v>
      </c>
      <c r="K635" s="888"/>
      <c r="L635" s="888">
        <f t="shared" si="281"/>
        <v>0</v>
      </c>
      <c r="M635" s="888">
        <f>J635+H635*Onderbouwing_M29!$Q$2+L635</f>
        <v>0</v>
      </c>
      <c r="N635" s="840"/>
      <c r="O635" s="889"/>
      <c r="P635" s="889"/>
    </row>
    <row r="636" spans="2:17" ht="15.75" hidden="1" customHeight="1" outlineLevel="2">
      <c r="B636" s="886"/>
      <c r="C636" s="842"/>
      <c r="D636" s="865"/>
      <c r="E636" s="887"/>
      <c r="F636" s="865"/>
      <c r="G636" s="888">
        <v>0</v>
      </c>
      <c r="H636" s="888">
        <f t="shared" si="279"/>
        <v>0</v>
      </c>
      <c r="I636" s="888">
        <v>0</v>
      </c>
      <c r="J636" s="888">
        <f t="shared" si="280"/>
        <v>0</v>
      </c>
      <c r="K636" s="888"/>
      <c r="L636" s="888">
        <f t="shared" si="281"/>
        <v>0</v>
      </c>
      <c r="M636" s="888">
        <f>J636+H636*Onderbouwing_M29!$Q$2+L636</f>
        <v>0</v>
      </c>
      <c r="N636" s="840"/>
      <c r="O636" s="889"/>
      <c r="P636" s="889"/>
    </row>
    <row r="637" spans="2:17" ht="10.25" hidden="1" customHeight="1" outlineLevel="1" collapsed="1">
      <c r="B637" s="892"/>
      <c r="C637" s="842"/>
      <c r="D637" s="893"/>
      <c r="E637" s="894"/>
      <c r="F637" s="893"/>
      <c r="G637" s="895"/>
      <c r="H637" s="895"/>
      <c r="I637" s="895"/>
      <c r="J637" s="895"/>
      <c r="K637" s="895"/>
      <c r="L637" s="895"/>
      <c r="M637" s="895"/>
      <c r="N637" s="840"/>
      <c r="O637" s="896"/>
      <c r="P637" s="897"/>
    </row>
    <row r="638" spans="2:17" ht="15.75" hidden="1" customHeight="1" outlineLevel="2">
      <c r="B638" s="849" t="s">
        <v>362</v>
      </c>
      <c r="C638" s="842"/>
      <c r="D638" s="850" t="s">
        <v>281</v>
      </c>
      <c r="E638" s="884">
        <v>1</v>
      </c>
      <c r="F638" s="850" t="s">
        <v>77</v>
      </c>
      <c r="G638" s="851"/>
      <c r="H638" s="851">
        <f>SUM(H639:H649)</f>
        <v>0</v>
      </c>
      <c r="I638" s="851"/>
      <c r="J638" s="851">
        <f>SUM(J639:J649)</f>
        <v>0</v>
      </c>
      <c r="K638" s="851"/>
      <c r="L638" s="851">
        <f>SUM(L639:L649)</f>
        <v>86.57</v>
      </c>
      <c r="M638" s="851">
        <f>SUM(M639:M649)</f>
        <v>86.57</v>
      </c>
      <c r="N638" s="840"/>
      <c r="O638" s="852">
        <f>SUM(M639:M649)</f>
        <v>86.57</v>
      </c>
      <c r="P638" s="885" t="str">
        <f>B638</f>
        <v>V3-2-X</v>
      </c>
    </row>
    <row r="639" spans="2:17" ht="15.75" hidden="1" customHeight="1" outlineLevel="2">
      <c r="B639" s="886"/>
      <c r="C639" s="842"/>
      <c r="D639" s="901" t="s">
        <v>188</v>
      </c>
      <c r="E639" s="887"/>
      <c r="F639" s="865"/>
      <c r="G639" s="888"/>
      <c r="H639" s="888"/>
      <c r="I639" s="903"/>
      <c r="J639" s="903"/>
      <c r="K639" s="903"/>
      <c r="L639" s="888"/>
      <c r="M639" s="888"/>
      <c r="N639" s="840"/>
      <c r="O639" s="889"/>
      <c r="P639" s="889"/>
    </row>
    <row r="640" spans="2:17" ht="15.75" hidden="1" customHeight="1" outlineLevel="2">
      <c r="B640" s="886" t="s">
        <v>1645</v>
      </c>
      <c r="C640" s="842"/>
      <c r="D640" s="939" t="s">
        <v>1564</v>
      </c>
      <c r="E640" s="939">
        <v>1</v>
      </c>
      <c r="F640" s="939" t="s">
        <v>79</v>
      </c>
      <c r="G640" s="921"/>
      <c r="H640" s="939">
        <f t="shared" ref="H640" si="282">E640*G640</f>
        <v>0</v>
      </c>
      <c r="I640" s="939"/>
      <c r="J640" s="939">
        <f t="shared" ref="J640" si="283">E640*I640</f>
        <v>0</v>
      </c>
      <c r="K640" s="939">
        <v>11</v>
      </c>
      <c r="L640" s="939">
        <f t="shared" ref="L640" si="284">E640*K640</f>
        <v>11</v>
      </c>
      <c r="M640" s="939">
        <f>J640+H640*Onderbouwing_M29!$Q$2+L640</f>
        <v>11</v>
      </c>
      <c r="N640" s="840"/>
      <c r="O640" s="889"/>
      <c r="P640" s="889"/>
    </row>
    <row r="641" spans="2:16" ht="15.75" hidden="1" customHeight="1" outlineLevel="2">
      <c r="B641" s="886" t="s">
        <v>1646</v>
      </c>
      <c r="C641" s="842"/>
      <c r="D641" s="939" t="s">
        <v>1552</v>
      </c>
      <c r="E641" s="939">
        <v>1</v>
      </c>
      <c r="F641" s="939" t="s">
        <v>79</v>
      </c>
      <c r="G641" s="921"/>
      <c r="H641" s="939">
        <f t="shared" ref="H641" si="285">E641*G641</f>
        <v>0</v>
      </c>
      <c r="I641" s="939"/>
      <c r="J641" s="939">
        <f t="shared" ref="J641" si="286">E641*I641</f>
        <v>0</v>
      </c>
      <c r="K641" s="939">
        <v>28.9</v>
      </c>
      <c r="L641" s="939">
        <f t="shared" ref="L641" si="287">E641*K641</f>
        <v>28.9</v>
      </c>
      <c r="M641" s="939">
        <f>J641+H641*Onderbouwing_M29!$Q$2+L641</f>
        <v>28.9</v>
      </c>
      <c r="N641" s="840"/>
      <c r="O641" s="889"/>
      <c r="P641" s="889"/>
    </row>
    <row r="642" spans="2:16" ht="15.75" hidden="1" customHeight="1" outlineLevel="2">
      <c r="B642" s="886" t="s">
        <v>1647</v>
      </c>
      <c r="C642" s="842"/>
      <c r="D642" s="939" t="s">
        <v>1547</v>
      </c>
      <c r="E642" s="939">
        <v>1</v>
      </c>
      <c r="F642" s="939" t="s">
        <v>79</v>
      </c>
      <c r="G642" s="921"/>
      <c r="H642" s="939">
        <f t="shared" ref="H642:H644" si="288">E642*G642</f>
        <v>0</v>
      </c>
      <c r="I642" s="939"/>
      <c r="J642" s="939">
        <f t="shared" ref="J642:J644" si="289">E642*I642</f>
        <v>0</v>
      </c>
      <c r="K642" s="939">
        <v>22.2</v>
      </c>
      <c r="L642" s="939">
        <f t="shared" ref="L642:L644" si="290">E642*K642</f>
        <v>22.2</v>
      </c>
      <c r="M642" s="939">
        <f>J642+H642*Onderbouwing_M29!$Q$2+L642</f>
        <v>22.2</v>
      </c>
      <c r="N642" s="840"/>
      <c r="O642" s="889"/>
      <c r="P642" s="889"/>
    </row>
    <row r="643" spans="2:16" ht="15.75" hidden="1" customHeight="1" outlineLevel="2">
      <c r="B643" s="886" t="s">
        <v>1648</v>
      </c>
      <c r="C643" s="842"/>
      <c r="D643" s="939" t="s">
        <v>1548</v>
      </c>
      <c r="E643" s="939">
        <v>1</v>
      </c>
      <c r="F643" s="939" t="s">
        <v>79</v>
      </c>
      <c r="G643" s="921"/>
      <c r="H643" s="939">
        <f t="shared" si="288"/>
        <v>0</v>
      </c>
      <c r="I643" s="939"/>
      <c r="J643" s="939">
        <f t="shared" si="289"/>
        <v>0</v>
      </c>
      <c r="K643" s="939">
        <v>16.97</v>
      </c>
      <c r="L643" s="939">
        <f t="shared" si="290"/>
        <v>16.97</v>
      </c>
      <c r="M643" s="939">
        <f>J643+H643*Onderbouwing_M29!$Q$2+L643</f>
        <v>16.97</v>
      </c>
      <c r="N643" s="840"/>
      <c r="O643" s="889"/>
      <c r="P643" s="889"/>
    </row>
    <row r="644" spans="2:16" ht="15.75" hidden="1" customHeight="1" outlineLevel="2">
      <c r="B644" s="886" t="s">
        <v>1649</v>
      </c>
      <c r="C644" s="842"/>
      <c r="D644" s="939" t="s">
        <v>1549</v>
      </c>
      <c r="E644" s="939">
        <v>1</v>
      </c>
      <c r="F644" s="939" t="s">
        <v>79</v>
      </c>
      <c r="G644" s="921"/>
      <c r="H644" s="939">
        <f t="shared" si="288"/>
        <v>0</v>
      </c>
      <c r="I644" s="939"/>
      <c r="J644" s="939">
        <f t="shared" si="289"/>
        <v>0</v>
      </c>
      <c r="K644" s="939">
        <v>7.5</v>
      </c>
      <c r="L644" s="939">
        <f t="shared" si="290"/>
        <v>7.5</v>
      </c>
      <c r="M644" s="939">
        <f>J644+H644*Onderbouwing_M29!$Q$2+L644</f>
        <v>7.5</v>
      </c>
      <c r="N644" s="840"/>
      <c r="O644" s="889"/>
      <c r="P644" s="889"/>
    </row>
    <row r="645" spans="2:16" ht="15.75" hidden="1" customHeight="1" outlineLevel="2">
      <c r="B645" s="886"/>
      <c r="C645" s="842"/>
      <c r="D645" s="921"/>
      <c r="E645" s="904"/>
      <c r="F645" s="860"/>
      <c r="G645" s="858"/>
      <c r="H645" s="858">
        <f t="shared" ref="H645:H646" si="291">E645*G645</f>
        <v>0</v>
      </c>
      <c r="I645" s="858"/>
      <c r="J645" s="858">
        <f t="shared" ref="J645:J646" si="292">E645*I645</f>
        <v>0</v>
      </c>
      <c r="K645" s="858"/>
      <c r="L645" s="858">
        <f t="shared" ref="L645:L646" si="293">E645*K645</f>
        <v>0</v>
      </c>
      <c r="M645" s="858">
        <f>J645+H645*Onderbouwing_M29!$Q$2+L645</f>
        <v>0</v>
      </c>
      <c r="N645" s="840"/>
      <c r="O645" s="889"/>
      <c r="P645" s="889"/>
    </row>
    <row r="646" spans="2:16" ht="15.75" hidden="1" customHeight="1" outlineLevel="2">
      <c r="B646" s="886"/>
      <c r="C646" s="842"/>
      <c r="D646" s="921">
        <f>D623</f>
        <v>0</v>
      </c>
      <c r="E646" s="904"/>
      <c r="F646" s="860"/>
      <c r="G646" s="858"/>
      <c r="H646" s="858">
        <f t="shared" si="291"/>
        <v>0</v>
      </c>
      <c r="I646" s="858"/>
      <c r="J646" s="858">
        <f t="shared" si="292"/>
        <v>0</v>
      </c>
      <c r="K646" s="858"/>
      <c r="L646" s="858">
        <f t="shared" si="293"/>
        <v>0</v>
      </c>
      <c r="M646" s="858">
        <f>J646+H646*Onderbouwing_M29!$Q$2+L646</f>
        <v>0</v>
      </c>
      <c r="N646" s="840"/>
      <c r="O646" s="889"/>
      <c r="P646" s="889"/>
    </row>
    <row r="647" spans="2:16" ht="15.75" hidden="1" customHeight="1" outlineLevel="2">
      <c r="B647" s="886"/>
      <c r="C647" s="842"/>
      <c r="D647" s="921">
        <f>D624</f>
        <v>0</v>
      </c>
      <c r="E647" s="904"/>
      <c r="F647" s="860"/>
      <c r="G647" s="858"/>
      <c r="H647" s="858">
        <f t="shared" ref="H647" si="294">E647*G647</f>
        <v>0</v>
      </c>
      <c r="I647" s="858"/>
      <c r="J647" s="858">
        <f t="shared" ref="J647" si="295">E647*I647</f>
        <v>0</v>
      </c>
      <c r="K647" s="858"/>
      <c r="L647" s="858">
        <f t="shared" ref="L647" si="296">E647*K647</f>
        <v>0</v>
      </c>
      <c r="M647" s="858">
        <f>J647+H647*Onderbouwing_M29!$Q$2+L647</f>
        <v>0</v>
      </c>
      <c r="N647" s="840"/>
      <c r="O647" s="889"/>
      <c r="P647" s="889"/>
    </row>
    <row r="648" spans="2:16" ht="15.75" hidden="1" customHeight="1" outlineLevel="2">
      <c r="B648" s="886"/>
      <c r="C648" s="842"/>
      <c r="E648" s="904"/>
      <c r="F648" s="860"/>
      <c r="G648" s="858"/>
      <c r="H648" s="858">
        <f t="shared" ref="H648" si="297">E648*G648</f>
        <v>0</v>
      </c>
      <c r="I648" s="858"/>
      <c r="J648" s="858">
        <f t="shared" ref="J648" si="298">E648*I648</f>
        <v>0</v>
      </c>
      <c r="K648" s="858"/>
      <c r="L648" s="858">
        <f t="shared" ref="L648" si="299">E648*K648</f>
        <v>0</v>
      </c>
      <c r="M648" s="858">
        <f>J648+H648*Onderbouwing_M29!$Q$2+L648</f>
        <v>0</v>
      </c>
      <c r="N648" s="840"/>
      <c r="O648" s="889"/>
      <c r="P648" s="889"/>
    </row>
    <row r="649" spans="2:16" ht="15.75" hidden="1" customHeight="1" outlineLevel="2">
      <c r="B649" s="886"/>
      <c r="C649" s="842"/>
      <c r="D649" s="939"/>
      <c r="E649" s="887"/>
      <c r="F649" s="865"/>
      <c r="G649" s="888"/>
      <c r="H649" s="888"/>
      <c r="I649" s="888"/>
      <c r="J649" s="888"/>
      <c r="K649" s="888"/>
      <c r="L649" s="888"/>
      <c r="M649" s="888"/>
      <c r="N649" s="840"/>
      <c r="O649" s="889"/>
      <c r="P649" s="889"/>
    </row>
    <row r="650" spans="2:16" ht="10.25" hidden="1" customHeight="1" outlineLevel="2">
      <c r="B650" s="892"/>
      <c r="C650" s="842"/>
      <c r="D650" s="893"/>
      <c r="E650" s="894"/>
      <c r="F650" s="893"/>
      <c r="G650" s="895"/>
      <c r="H650" s="895"/>
      <c r="I650" s="895"/>
      <c r="J650" s="895"/>
      <c r="K650" s="895"/>
      <c r="L650" s="895"/>
      <c r="M650" s="895"/>
      <c r="N650" s="840"/>
      <c r="O650" s="896"/>
      <c r="P650" s="897"/>
    </row>
    <row r="651" spans="2:16" s="873" customFormat="1" ht="27" customHeight="1">
      <c r="B651" s="874" t="s">
        <v>363</v>
      </c>
      <c r="C651" s="875"/>
      <c r="D651" s="876" t="s">
        <v>186</v>
      </c>
      <c r="E651" s="877"/>
      <c r="F651" s="878"/>
      <c r="G651" s="879"/>
      <c r="H651" s="880"/>
      <c r="I651" s="879"/>
      <c r="J651" s="881"/>
      <c r="K651" s="879"/>
      <c r="L651" s="879"/>
      <c r="M651" s="881"/>
      <c r="N651" s="882"/>
      <c r="O651" s="883"/>
      <c r="P651" s="883"/>
    </row>
    <row r="652" spans="2:16" ht="15.75" customHeight="1" outlineLevel="2">
      <c r="B652" s="849" t="s">
        <v>1650</v>
      </c>
      <c r="C652" s="842"/>
      <c r="D652" s="850" t="s">
        <v>1496</v>
      </c>
      <c r="E652" s="884">
        <v>1</v>
      </c>
      <c r="F652" s="850" t="s">
        <v>79</v>
      </c>
      <c r="G652" s="851"/>
      <c r="H652" s="851">
        <f>SUM(H653:H660)</f>
        <v>0</v>
      </c>
      <c r="I652" s="851"/>
      <c r="J652" s="851">
        <f>SUM(J653:J660)</f>
        <v>0</v>
      </c>
      <c r="K652" s="851"/>
      <c r="L652" s="851">
        <f>SUM(L653:L660)</f>
        <v>124.1</v>
      </c>
      <c r="M652" s="851">
        <f>SUM(M653:M660)</f>
        <v>124.1</v>
      </c>
      <c r="N652" s="840"/>
      <c r="O652" s="852">
        <f>SUM(M653:M660)</f>
        <v>124.1</v>
      </c>
      <c r="P652" s="885" t="str">
        <f>B652</f>
        <v>V4-1-A1</v>
      </c>
    </row>
    <row r="653" spans="2:16" ht="15.75" customHeight="1" outlineLevel="2">
      <c r="B653" s="886"/>
      <c r="C653" s="842"/>
      <c r="D653" s="886" t="s">
        <v>1495</v>
      </c>
      <c r="E653" s="887"/>
      <c r="F653" s="865"/>
      <c r="G653" s="888"/>
      <c r="H653" s="888"/>
      <c r="I653" s="903"/>
      <c r="J653" s="903"/>
      <c r="K653" s="903"/>
      <c r="L653" s="888"/>
      <c r="M653" s="888"/>
      <c r="N653" s="840"/>
      <c r="O653" s="889"/>
      <c r="P653" s="889"/>
    </row>
    <row r="654" spans="2:16" ht="15.75" customHeight="1" outlineLevel="2">
      <c r="B654" s="886"/>
      <c r="C654" s="842"/>
      <c r="D654" s="939" t="str">
        <f>D652</f>
        <v>Dakisolatie -gespoten isolatieschuim dik 115mm Rc=3,5 &lt; 45 m²</v>
      </c>
      <c r="E654" s="939">
        <v>1</v>
      </c>
      <c r="F654" s="939" t="s">
        <v>79</v>
      </c>
      <c r="G654" s="939"/>
      <c r="H654" s="939">
        <f t="shared" ref="H654:H660" si="300">E654*G654</f>
        <v>0</v>
      </c>
      <c r="I654" s="939"/>
      <c r="J654" s="939">
        <f t="shared" ref="J654:J660" si="301">E654*I654</f>
        <v>0</v>
      </c>
      <c r="K654" s="939">
        <v>50</v>
      </c>
      <c r="L654" s="939">
        <f t="shared" ref="L654:L660" si="302">E654*K654</f>
        <v>50</v>
      </c>
      <c r="M654" s="939">
        <f>J654+H654*Onderbouwing_M29!$Q$2+L654</f>
        <v>50</v>
      </c>
      <c r="N654" s="840"/>
      <c r="O654" s="889"/>
      <c r="P654" s="889"/>
    </row>
    <row r="655" spans="2:16" ht="15.75" customHeight="1" outlineLevel="2">
      <c r="B655" s="886"/>
      <c r="C655" s="842"/>
      <c r="D655" s="939"/>
      <c r="E655" s="939"/>
      <c r="F655" s="939"/>
      <c r="G655" s="921"/>
      <c r="H655" s="939"/>
      <c r="I655" s="939"/>
      <c r="J655" s="939"/>
      <c r="K655" s="939"/>
      <c r="L655" s="939"/>
      <c r="M655" s="939"/>
      <c r="N655" s="840"/>
      <c r="O655" s="889"/>
      <c r="P655" s="889"/>
    </row>
    <row r="656" spans="2:16" ht="15.75" customHeight="1" outlineLevel="2">
      <c r="B656" s="1000" t="s">
        <v>1744</v>
      </c>
      <c r="C656" s="842"/>
      <c r="D656" s="939" t="s">
        <v>1550</v>
      </c>
      <c r="E656" s="939">
        <v>1</v>
      </c>
      <c r="F656" s="939" t="s">
        <v>79</v>
      </c>
      <c r="G656" s="921"/>
      <c r="H656" s="939">
        <f t="shared" si="300"/>
        <v>0</v>
      </c>
      <c r="I656" s="939"/>
      <c r="J656" s="939">
        <f>E656*I656</f>
        <v>0</v>
      </c>
      <c r="K656" s="939">
        <v>8</v>
      </c>
      <c r="L656" s="939">
        <f t="shared" si="302"/>
        <v>8</v>
      </c>
      <c r="M656" s="939">
        <f>J656+H656*Onderbouwing_M29!$Q$2+L656</f>
        <v>8</v>
      </c>
      <c r="N656" s="840"/>
      <c r="O656" s="889"/>
      <c r="P656" s="889"/>
    </row>
    <row r="657" spans="2:16" ht="15.75" customHeight="1" outlineLevel="2">
      <c r="B657" s="1000" t="s">
        <v>1744</v>
      </c>
      <c r="C657" s="842"/>
      <c r="D657" s="939" t="s">
        <v>1545</v>
      </c>
      <c r="E657" s="939">
        <v>1</v>
      </c>
      <c r="F657" s="939" t="s">
        <v>79</v>
      </c>
      <c r="G657" s="921"/>
      <c r="H657" s="939">
        <f t="shared" si="300"/>
        <v>0</v>
      </c>
      <c r="I657" s="921"/>
      <c r="J657" s="939">
        <f>E657*I657</f>
        <v>0</v>
      </c>
      <c r="K657" s="939">
        <v>15</v>
      </c>
      <c r="L657" s="939">
        <f>E657*K657</f>
        <v>15</v>
      </c>
      <c r="M657" s="939">
        <f>J657+H657*Onderbouwing_M29!$Q$2+L657</f>
        <v>15</v>
      </c>
      <c r="N657" s="840"/>
      <c r="O657" s="889"/>
      <c r="P657" s="889"/>
    </row>
    <row r="658" spans="2:16" ht="15.75" customHeight="1" outlineLevel="2">
      <c r="B658" s="1000" t="s">
        <v>1744</v>
      </c>
      <c r="C658" s="842"/>
      <c r="D658" s="939" t="s">
        <v>1547</v>
      </c>
      <c r="E658" s="939">
        <v>1</v>
      </c>
      <c r="F658" s="939" t="s">
        <v>79</v>
      </c>
      <c r="G658" s="921"/>
      <c r="H658" s="939">
        <f t="shared" si="300"/>
        <v>0</v>
      </c>
      <c r="I658" s="939"/>
      <c r="J658" s="939">
        <f>E658*I658</f>
        <v>0</v>
      </c>
      <c r="K658" s="939">
        <v>22.2</v>
      </c>
      <c r="L658" s="939">
        <f>E658*K658</f>
        <v>22.2</v>
      </c>
      <c r="M658" s="939">
        <f>J658+H658*Onderbouwing_M29!$Q$2+L658</f>
        <v>22.2</v>
      </c>
      <c r="N658" s="840"/>
      <c r="O658" s="889"/>
      <c r="P658" s="889"/>
    </row>
    <row r="659" spans="2:16" ht="15.75" customHeight="1" outlineLevel="2">
      <c r="B659" s="1000" t="s">
        <v>1744</v>
      </c>
      <c r="C659" s="842"/>
      <c r="D659" s="939" t="s">
        <v>1552</v>
      </c>
      <c r="E659" s="939">
        <v>1</v>
      </c>
      <c r="F659" s="939" t="s">
        <v>79</v>
      </c>
      <c r="G659" s="921"/>
      <c r="H659" s="939">
        <f>E659*G659</f>
        <v>0</v>
      </c>
      <c r="I659" s="939"/>
      <c r="J659" s="939">
        <f>E659*I659</f>
        <v>0</v>
      </c>
      <c r="K659" s="939">
        <v>28.9</v>
      </c>
      <c r="L659" s="939">
        <f>E659*K659</f>
        <v>28.9</v>
      </c>
      <c r="M659" s="939">
        <f>J659+H659*Onderbouwing_M29!$Q$2+L659</f>
        <v>28.9</v>
      </c>
      <c r="N659" s="840"/>
      <c r="O659" s="889"/>
      <c r="P659" s="889"/>
    </row>
    <row r="660" spans="2:16" ht="15.75" customHeight="1" outlineLevel="2">
      <c r="B660" s="886"/>
      <c r="C660" s="842"/>
      <c r="D660" s="939"/>
      <c r="E660" s="887"/>
      <c r="F660" s="865"/>
      <c r="G660" s="888"/>
      <c r="H660" s="888">
        <f t="shared" si="300"/>
        <v>0</v>
      </c>
      <c r="I660" s="888"/>
      <c r="J660" s="888">
        <f t="shared" si="301"/>
        <v>0</v>
      </c>
      <c r="K660" s="888"/>
      <c r="L660" s="888">
        <f t="shared" si="302"/>
        <v>0</v>
      </c>
      <c r="M660" s="888">
        <f>J660+H660*Onderbouwing_M29!$Q$2+L660</f>
        <v>0</v>
      </c>
      <c r="N660" s="840"/>
      <c r="O660" s="889"/>
      <c r="P660" s="889"/>
    </row>
    <row r="661" spans="2:16" ht="10.25" customHeight="1" outlineLevel="2">
      <c r="B661" s="892"/>
      <c r="C661" s="842"/>
      <c r="D661" s="893"/>
      <c r="E661" s="894"/>
      <c r="F661" s="893"/>
      <c r="G661" s="895"/>
      <c r="H661" s="895"/>
      <c r="I661" s="895"/>
      <c r="J661" s="895"/>
      <c r="K661" s="895"/>
      <c r="L661" s="895"/>
      <c r="M661" s="895"/>
      <c r="N661" s="840"/>
      <c r="O661" s="896"/>
      <c r="P661" s="897"/>
    </row>
    <row r="662" spans="2:16" ht="15.75" customHeight="1" outlineLevel="2">
      <c r="B662" s="849" t="s">
        <v>1651</v>
      </c>
      <c r="C662" s="842"/>
      <c r="D662" s="850" t="s">
        <v>1497</v>
      </c>
      <c r="E662" s="884">
        <v>1</v>
      </c>
      <c r="F662" s="850" t="s">
        <v>79</v>
      </c>
      <c r="G662" s="851"/>
      <c r="H662" s="851">
        <f>SUM(H663:H670)</f>
        <v>0</v>
      </c>
      <c r="I662" s="851"/>
      <c r="J662" s="851">
        <f>SUM(J663:J670)</f>
        <v>0</v>
      </c>
      <c r="K662" s="851"/>
      <c r="L662" s="851">
        <f>SUM(L663:L670)</f>
        <v>114.1</v>
      </c>
      <c r="M662" s="851">
        <f>SUM(M663:M670)</f>
        <v>114.1</v>
      </c>
      <c r="N662" s="840"/>
      <c r="O662" s="852">
        <f>SUM(M663:M670)</f>
        <v>114.1</v>
      </c>
      <c r="P662" s="885" t="str">
        <f>B662</f>
        <v>V4-1-A2</v>
      </c>
    </row>
    <row r="663" spans="2:16" ht="15.75" customHeight="1" outlineLevel="2">
      <c r="B663" s="886"/>
      <c r="C663" s="842"/>
      <c r="D663" s="886" t="s">
        <v>1495</v>
      </c>
      <c r="E663" s="887"/>
      <c r="F663" s="865"/>
      <c r="G663" s="888"/>
      <c r="H663" s="888"/>
      <c r="I663" s="903"/>
      <c r="J663" s="903"/>
      <c r="K663" s="903"/>
      <c r="L663" s="888"/>
      <c r="M663" s="888"/>
      <c r="N663" s="840"/>
      <c r="O663" s="889"/>
      <c r="P663" s="889"/>
    </row>
    <row r="664" spans="2:16" ht="15.75" customHeight="1" outlineLevel="2">
      <c r="B664" s="886"/>
      <c r="C664" s="842"/>
      <c r="D664" s="939" t="str">
        <f>D662</f>
        <v>Dakisolatie -gespoten isolatieschuim dik 115mm Rc=3,5 45- 120 m²</v>
      </c>
      <c r="E664" s="939">
        <v>1</v>
      </c>
      <c r="F664" s="939" t="s">
        <v>79</v>
      </c>
      <c r="G664" s="939"/>
      <c r="H664" s="939">
        <f t="shared" ref="H664:H670" si="303">E664*G664</f>
        <v>0</v>
      </c>
      <c r="I664" s="939"/>
      <c r="J664" s="939">
        <f t="shared" ref="J664:J670" si="304">E664*I664</f>
        <v>0</v>
      </c>
      <c r="K664" s="939">
        <v>40</v>
      </c>
      <c r="L664" s="939">
        <f t="shared" ref="L664:L670" si="305">E664*K664</f>
        <v>40</v>
      </c>
      <c r="M664" s="939">
        <f>J664+H664*Onderbouwing_M29!$Q$2+L664</f>
        <v>40</v>
      </c>
      <c r="N664" s="840"/>
      <c r="O664" s="889"/>
      <c r="P664" s="889"/>
    </row>
    <row r="665" spans="2:16" ht="15.75" customHeight="1" outlineLevel="2">
      <c r="B665" s="886"/>
      <c r="C665" s="842"/>
      <c r="D665" s="939"/>
      <c r="E665" s="939"/>
      <c r="F665" s="939"/>
      <c r="G665" s="921"/>
      <c r="H665" s="939"/>
      <c r="I665" s="939"/>
      <c r="J665" s="939"/>
      <c r="K665" s="939"/>
      <c r="L665" s="939"/>
      <c r="M665" s="939"/>
      <c r="N665" s="840"/>
      <c r="O665" s="889"/>
      <c r="P665" s="889"/>
    </row>
    <row r="666" spans="2:16" ht="15.75" customHeight="1" outlineLevel="2">
      <c r="B666" s="1000" t="s">
        <v>1744</v>
      </c>
      <c r="C666" s="842"/>
      <c r="D666" s="939" t="s">
        <v>1550</v>
      </c>
      <c r="E666" s="939">
        <v>1</v>
      </c>
      <c r="F666" s="939" t="s">
        <v>79</v>
      </c>
      <c r="G666" s="921"/>
      <c r="H666" s="939">
        <f t="shared" ref="H666:H668" si="306">E666*G666</f>
        <v>0</v>
      </c>
      <c r="I666" s="939"/>
      <c r="J666" s="939">
        <f>E666*I666</f>
        <v>0</v>
      </c>
      <c r="K666" s="939">
        <v>8</v>
      </c>
      <c r="L666" s="939">
        <f t="shared" ref="L666" si="307">E666*K666</f>
        <v>8</v>
      </c>
      <c r="M666" s="939">
        <f>J666+H666*Onderbouwing_M29!$Q$2+L666</f>
        <v>8</v>
      </c>
      <c r="N666" s="840"/>
      <c r="O666" s="889"/>
      <c r="P666" s="889"/>
    </row>
    <row r="667" spans="2:16" ht="15.75" customHeight="1" outlineLevel="2">
      <c r="B667" s="1000" t="s">
        <v>1744</v>
      </c>
      <c r="C667" s="842"/>
      <c r="D667" s="939" t="s">
        <v>1545</v>
      </c>
      <c r="E667" s="939">
        <v>1</v>
      </c>
      <c r="F667" s="939" t="s">
        <v>79</v>
      </c>
      <c r="G667" s="921"/>
      <c r="H667" s="939">
        <f t="shared" si="306"/>
        <v>0</v>
      </c>
      <c r="I667" s="921"/>
      <c r="J667" s="939">
        <f>E667*I667</f>
        <v>0</v>
      </c>
      <c r="K667" s="939">
        <v>15</v>
      </c>
      <c r="L667" s="939">
        <f>E667*K667</f>
        <v>15</v>
      </c>
      <c r="M667" s="939">
        <f>J667+H667*Onderbouwing_M29!$Q$2+L667</f>
        <v>15</v>
      </c>
      <c r="N667" s="840"/>
      <c r="O667" s="889"/>
      <c r="P667" s="889"/>
    </row>
    <row r="668" spans="2:16" ht="15.75" customHeight="1" outlineLevel="2">
      <c r="B668" s="1000" t="s">
        <v>1744</v>
      </c>
      <c r="C668" s="842"/>
      <c r="D668" s="939" t="s">
        <v>1547</v>
      </c>
      <c r="E668" s="939">
        <v>1</v>
      </c>
      <c r="F668" s="939" t="s">
        <v>79</v>
      </c>
      <c r="G668" s="921"/>
      <c r="H668" s="939">
        <f t="shared" si="306"/>
        <v>0</v>
      </c>
      <c r="I668" s="939"/>
      <c r="J668" s="939">
        <f>E668*I668</f>
        <v>0</v>
      </c>
      <c r="K668" s="939">
        <v>22.2</v>
      </c>
      <c r="L668" s="939">
        <f>E668*K668</f>
        <v>22.2</v>
      </c>
      <c r="M668" s="939">
        <f>J668+H668*Onderbouwing_M29!$Q$2+L668</f>
        <v>22.2</v>
      </c>
      <c r="N668" s="840"/>
      <c r="O668" s="889"/>
      <c r="P668" s="889"/>
    </row>
    <row r="669" spans="2:16" ht="15.75" customHeight="1" outlineLevel="2">
      <c r="B669" s="1000" t="s">
        <v>1744</v>
      </c>
      <c r="C669" s="842"/>
      <c r="D669" s="939" t="s">
        <v>1552</v>
      </c>
      <c r="E669" s="939">
        <v>1</v>
      </c>
      <c r="F669" s="939" t="s">
        <v>79</v>
      </c>
      <c r="G669" s="921"/>
      <c r="H669" s="939">
        <f>E669*G669</f>
        <v>0</v>
      </c>
      <c r="I669" s="939"/>
      <c r="J669" s="939">
        <f>E669*I669</f>
        <v>0</v>
      </c>
      <c r="K669" s="939">
        <v>28.9</v>
      </c>
      <c r="L669" s="939">
        <f>E669*K669</f>
        <v>28.9</v>
      </c>
      <c r="M669" s="939">
        <f>J669+H669*Onderbouwing_M29!$Q$2+L669</f>
        <v>28.9</v>
      </c>
      <c r="N669" s="840"/>
      <c r="O669" s="889"/>
      <c r="P669" s="889"/>
    </row>
    <row r="670" spans="2:16" ht="15.75" customHeight="1" outlineLevel="2">
      <c r="B670" s="886"/>
      <c r="C670" s="842"/>
      <c r="D670" s="939"/>
      <c r="E670" s="887"/>
      <c r="F670" s="865"/>
      <c r="G670" s="888">
        <v>0</v>
      </c>
      <c r="H670" s="888">
        <f t="shared" si="303"/>
        <v>0</v>
      </c>
      <c r="I670" s="888">
        <v>0</v>
      </c>
      <c r="J670" s="888">
        <f t="shared" si="304"/>
        <v>0</v>
      </c>
      <c r="K670" s="888"/>
      <c r="L670" s="888">
        <f t="shared" si="305"/>
        <v>0</v>
      </c>
      <c r="M670" s="888">
        <f>J670+H670*Onderbouwing_M29!$Q$2+L670</f>
        <v>0</v>
      </c>
      <c r="N670" s="840"/>
      <c r="O670" s="889"/>
      <c r="P670" s="889"/>
    </row>
    <row r="671" spans="2:16" ht="10.25" customHeight="1" outlineLevel="2">
      <c r="B671" s="892"/>
      <c r="C671" s="842"/>
      <c r="D671" s="893"/>
      <c r="E671" s="894"/>
      <c r="F671" s="893"/>
      <c r="G671" s="895"/>
      <c r="H671" s="895"/>
      <c r="I671" s="895"/>
      <c r="J671" s="895"/>
      <c r="K671" s="895"/>
      <c r="L671" s="895"/>
      <c r="M671" s="895"/>
      <c r="N671" s="840"/>
      <c r="O671" s="896"/>
      <c r="P671" s="897"/>
    </row>
    <row r="672" spans="2:16" ht="15.75" customHeight="1" outlineLevel="2">
      <c r="B672" s="849" t="s">
        <v>1652</v>
      </c>
      <c r="C672" s="842"/>
      <c r="D672" s="850" t="s">
        <v>1498</v>
      </c>
      <c r="E672" s="884">
        <v>1</v>
      </c>
      <c r="F672" s="850" t="s">
        <v>79</v>
      </c>
      <c r="G672" s="851"/>
      <c r="H672" s="851">
        <f>SUM(H673:H680)</f>
        <v>0</v>
      </c>
      <c r="I672" s="851"/>
      <c r="J672" s="851">
        <f>SUM(J673:J680)</f>
        <v>0</v>
      </c>
      <c r="K672" s="851"/>
      <c r="L672" s="851">
        <f>SUM(L673:L680)</f>
        <v>104.1</v>
      </c>
      <c r="M672" s="851">
        <f>SUM(M673:M680)</f>
        <v>104.1</v>
      </c>
      <c r="N672" s="840"/>
      <c r="O672" s="852">
        <f>SUM(M673:M680)</f>
        <v>104.1</v>
      </c>
      <c r="P672" s="885" t="str">
        <f>B672</f>
        <v>V4-1-A3</v>
      </c>
    </row>
    <row r="673" spans="2:16" ht="15.75" customHeight="1" outlineLevel="2">
      <c r="B673" s="886"/>
      <c r="C673" s="842"/>
      <c r="D673" s="886" t="s">
        <v>1495</v>
      </c>
      <c r="E673" s="887"/>
      <c r="F673" s="865"/>
      <c r="G673" s="888"/>
      <c r="H673" s="888"/>
      <c r="I673" s="903"/>
      <c r="J673" s="903"/>
      <c r="K673" s="903"/>
      <c r="L673" s="888"/>
      <c r="M673" s="888"/>
      <c r="N673" s="840"/>
      <c r="O673" s="889"/>
      <c r="P673" s="889"/>
    </row>
    <row r="674" spans="2:16" ht="15.75" customHeight="1" outlineLevel="2">
      <c r="B674" s="886"/>
      <c r="C674" s="842"/>
      <c r="D674" s="939" t="str">
        <f>D672</f>
        <v>Dakisolatie -gespoten isolatieschuim dik 115mm Rc=3,5 &gt; 120 m²</v>
      </c>
      <c r="E674" s="939">
        <v>1</v>
      </c>
      <c r="F674" s="939" t="s">
        <v>79</v>
      </c>
      <c r="G674" s="939"/>
      <c r="H674" s="939">
        <f t="shared" ref="H674:H680" si="308">E674*G674</f>
        <v>0</v>
      </c>
      <c r="I674" s="939"/>
      <c r="J674" s="939">
        <f t="shared" ref="J674:J680" si="309">E674*I674</f>
        <v>0</v>
      </c>
      <c r="K674" s="939">
        <v>30</v>
      </c>
      <c r="L674" s="939">
        <f t="shared" ref="L674:L680" si="310">E674*K674</f>
        <v>30</v>
      </c>
      <c r="M674" s="939">
        <f>J674+H674*Onderbouwing_M29!$Q$2+L674</f>
        <v>30</v>
      </c>
      <c r="N674" s="840"/>
      <c r="O674" s="889"/>
      <c r="P674" s="889"/>
    </row>
    <row r="675" spans="2:16" ht="15.75" customHeight="1" outlineLevel="2">
      <c r="B675" s="886"/>
      <c r="C675" s="842"/>
      <c r="D675" s="939"/>
      <c r="E675" s="939"/>
      <c r="F675" s="939"/>
      <c r="G675" s="921"/>
      <c r="H675" s="939"/>
      <c r="I675" s="939"/>
      <c r="J675" s="939"/>
      <c r="K675" s="939"/>
      <c r="L675" s="939"/>
      <c r="M675" s="939"/>
      <c r="N675" s="840"/>
      <c r="O675" s="889"/>
      <c r="P675" s="889"/>
    </row>
    <row r="676" spans="2:16" ht="15.75" customHeight="1" outlineLevel="2">
      <c r="B676" s="1000" t="s">
        <v>1744</v>
      </c>
      <c r="C676" s="842"/>
      <c r="D676" s="939" t="s">
        <v>1550</v>
      </c>
      <c r="E676" s="939">
        <v>1</v>
      </c>
      <c r="F676" s="939" t="s">
        <v>79</v>
      </c>
      <c r="G676" s="921"/>
      <c r="H676" s="939">
        <f t="shared" ref="H676:H678" si="311">E676*G676</f>
        <v>0</v>
      </c>
      <c r="I676" s="939"/>
      <c r="J676" s="939">
        <f>E676*I676</f>
        <v>0</v>
      </c>
      <c r="K676" s="939">
        <v>8</v>
      </c>
      <c r="L676" s="939">
        <f t="shared" ref="L676" si="312">E676*K676</f>
        <v>8</v>
      </c>
      <c r="M676" s="939">
        <f>J676+H676*Onderbouwing_M29!$Q$2+L676</f>
        <v>8</v>
      </c>
      <c r="N676" s="840"/>
      <c r="O676" s="889"/>
      <c r="P676" s="889"/>
    </row>
    <row r="677" spans="2:16" ht="15.75" customHeight="1" outlineLevel="2">
      <c r="B677" s="1000" t="s">
        <v>1744</v>
      </c>
      <c r="C677" s="842"/>
      <c r="D677" s="939" t="s">
        <v>1545</v>
      </c>
      <c r="E677" s="939">
        <v>1</v>
      </c>
      <c r="F677" s="939" t="s">
        <v>79</v>
      </c>
      <c r="G677" s="921"/>
      <c r="H677" s="939">
        <f t="shared" si="311"/>
        <v>0</v>
      </c>
      <c r="I677" s="921"/>
      <c r="J677" s="939">
        <f>E677*I677</f>
        <v>0</v>
      </c>
      <c r="K677" s="939">
        <v>15</v>
      </c>
      <c r="L677" s="939">
        <f>E677*K677</f>
        <v>15</v>
      </c>
      <c r="M677" s="939">
        <f>J677+H677*Onderbouwing_M29!$Q$2+L677</f>
        <v>15</v>
      </c>
      <c r="N677" s="840"/>
      <c r="O677" s="889"/>
      <c r="P677" s="889"/>
    </row>
    <row r="678" spans="2:16" ht="15.75" customHeight="1" outlineLevel="2">
      <c r="B678" s="1000" t="s">
        <v>1744</v>
      </c>
      <c r="C678" s="842"/>
      <c r="D678" s="939" t="s">
        <v>1547</v>
      </c>
      <c r="E678" s="939">
        <v>1</v>
      </c>
      <c r="F678" s="939" t="s">
        <v>79</v>
      </c>
      <c r="G678" s="921"/>
      <c r="H678" s="939">
        <f t="shared" si="311"/>
        <v>0</v>
      </c>
      <c r="I678" s="939"/>
      <c r="J678" s="939">
        <f>E678*I678</f>
        <v>0</v>
      </c>
      <c r="K678" s="939">
        <v>22.2</v>
      </c>
      <c r="L678" s="939">
        <f>E678*K678</f>
        <v>22.2</v>
      </c>
      <c r="M678" s="939">
        <f>J678+H678*Onderbouwing_M29!$Q$2+L678</f>
        <v>22.2</v>
      </c>
      <c r="N678" s="840"/>
      <c r="O678" s="889"/>
      <c r="P678" s="889"/>
    </row>
    <row r="679" spans="2:16" ht="15.75" customHeight="1" outlineLevel="2">
      <c r="B679" s="1000" t="s">
        <v>1744</v>
      </c>
      <c r="C679" s="842"/>
      <c r="D679" s="939" t="s">
        <v>1552</v>
      </c>
      <c r="E679" s="939">
        <v>1</v>
      </c>
      <c r="F679" s="939" t="s">
        <v>79</v>
      </c>
      <c r="G679" s="921"/>
      <c r="H679" s="939">
        <f>E679*G679</f>
        <v>0</v>
      </c>
      <c r="I679" s="939"/>
      <c r="J679" s="939">
        <f>E679*I679</f>
        <v>0</v>
      </c>
      <c r="K679" s="939">
        <v>28.9</v>
      </c>
      <c r="L679" s="939">
        <f>E679*K679</f>
        <v>28.9</v>
      </c>
      <c r="M679" s="939">
        <f>J679+H679*Onderbouwing_M29!$Q$2+L679</f>
        <v>28.9</v>
      </c>
      <c r="N679" s="840"/>
      <c r="O679" s="889"/>
      <c r="P679" s="889"/>
    </row>
    <row r="680" spans="2:16" ht="15.75" customHeight="1" outlineLevel="2">
      <c r="B680" s="886"/>
      <c r="C680" s="842"/>
      <c r="D680" s="939"/>
      <c r="E680" s="887"/>
      <c r="F680" s="865"/>
      <c r="G680" s="888">
        <v>0</v>
      </c>
      <c r="H680" s="888">
        <f t="shared" si="308"/>
        <v>0</v>
      </c>
      <c r="I680" s="888">
        <v>0</v>
      </c>
      <c r="J680" s="888">
        <f t="shared" si="309"/>
        <v>0</v>
      </c>
      <c r="K680" s="888"/>
      <c r="L680" s="888">
        <f t="shared" si="310"/>
        <v>0</v>
      </c>
      <c r="M680" s="888">
        <f>J680+H680*Onderbouwing_M29!$Q$2+L680</f>
        <v>0</v>
      </c>
      <c r="N680" s="840"/>
      <c r="O680" s="889"/>
      <c r="P680" s="889"/>
    </row>
    <row r="681" spans="2:16" ht="10.25" customHeight="1" outlineLevel="2">
      <c r="B681" s="892"/>
      <c r="C681" s="842"/>
      <c r="D681" s="893"/>
      <c r="E681" s="894"/>
      <c r="F681" s="893"/>
      <c r="G681" s="895"/>
      <c r="H681" s="895"/>
      <c r="I681" s="895"/>
      <c r="J681" s="895"/>
      <c r="K681" s="895"/>
      <c r="L681" s="895"/>
      <c r="M681" s="895"/>
      <c r="N681" s="840"/>
      <c r="O681" s="896"/>
      <c r="P681" s="897"/>
    </row>
    <row r="682" spans="2:16" ht="15.75" customHeight="1" outlineLevel="2">
      <c r="B682" s="849" t="s">
        <v>1653</v>
      </c>
      <c r="C682" s="842"/>
      <c r="D682" s="850" t="s">
        <v>1712</v>
      </c>
      <c r="E682" s="884">
        <v>1</v>
      </c>
      <c r="F682" s="850" t="s">
        <v>79</v>
      </c>
      <c r="G682" s="851"/>
      <c r="H682" s="851">
        <f>SUM(H683:H686)</f>
        <v>0</v>
      </c>
      <c r="I682" s="851"/>
      <c r="J682" s="851">
        <f>SUM(J683:J686)</f>
        <v>0</v>
      </c>
      <c r="K682" s="851"/>
      <c r="L682" s="851">
        <f>SUM(L683:L686)</f>
        <v>0.25</v>
      </c>
      <c r="M682" s="851">
        <f>SUM(M683:M686)</f>
        <v>0.25</v>
      </c>
      <c r="N682" s="840"/>
      <c r="O682" s="852">
        <f>SUM(M683:M686)</f>
        <v>0.25</v>
      </c>
      <c r="P682" s="885" t="str">
        <f>B682</f>
        <v>V4-1-A4</v>
      </c>
    </row>
    <row r="683" spans="2:16" ht="15.75" customHeight="1" outlineLevel="2">
      <c r="B683" s="886"/>
      <c r="C683" s="842"/>
      <c r="D683" s="886" t="s">
        <v>1495</v>
      </c>
      <c r="E683" s="887"/>
      <c r="F683" s="865"/>
      <c r="G683" s="888"/>
      <c r="H683" s="888"/>
      <c r="I683" s="903"/>
      <c r="J683" s="903"/>
      <c r="K683" s="903"/>
      <c r="L683" s="888"/>
      <c r="M683" s="888"/>
      <c r="N683" s="840"/>
      <c r="O683" s="889"/>
      <c r="P683" s="889"/>
    </row>
    <row r="684" spans="2:16" ht="15.75" customHeight="1" outlineLevel="2">
      <c r="B684" s="970"/>
      <c r="C684" s="842"/>
      <c r="D684" s="886" t="s">
        <v>1597</v>
      </c>
      <c r="E684" s="971"/>
      <c r="F684" s="969"/>
      <c r="G684" s="972"/>
      <c r="H684" s="972"/>
      <c r="I684" s="972"/>
      <c r="J684" s="972"/>
      <c r="K684" s="972"/>
      <c r="L684" s="972"/>
      <c r="M684" s="972"/>
      <c r="N684" s="865"/>
      <c r="O684" s="973"/>
      <c r="P684" s="974"/>
    </row>
    <row r="685" spans="2:16" ht="15.75" customHeight="1" outlineLevel="2">
      <c r="B685" s="886"/>
      <c r="C685" s="842"/>
      <c r="D685" s="939" t="str">
        <f>D682</f>
        <v xml:space="preserve">╚ Meerprijs isolatieschuim per mm </v>
      </c>
      <c r="E685" s="939">
        <v>1</v>
      </c>
      <c r="F685" s="939" t="s">
        <v>79</v>
      </c>
      <c r="G685" s="939"/>
      <c r="H685" s="939">
        <f t="shared" ref="H685:H686" si="313">E685*G685</f>
        <v>0</v>
      </c>
      <c r="I685" s="939"/>
      <c r="J685" s="939">
        <f t="shared" ref="J685:J686" si="314">E685*I685</f>
        <v>0</v>
      </c>
      <c r="K685" s="939">
        <v>0.25</v>
      </c>
      <c r="L685" s="939">
        <f t="shared" ref="L685:L686" si="315">E685*K685</f>
        <v>0.25</v>
      </c>
      <c r="M685" s="939">
        <f>J685+H685*Onderbouwing_M29!$Q$2+L685</f>
        <v>0.25</v>
      </c>
      <c r="N685" s="840"/>
      <c r="O685" s="889"/>
      <c r="P685" s="889"/>
    </row>
    <row r="686" spans="2:16" ht="15.75" customHeight="1" outlineLevel="2">
      <c r="B686" s="886"/>
      <c r="C686" s="842"/>
      <c r="D686" s="969"/>
      <c r="E686" s="887"/>
      <c r="F686" s="865"/>
      <c r="G686" s="888">
        <v>0</v>
      </c>
      <c r="H686" s="888">
        <f t="shared" si="313"/>
        <v>0</v>
      </c>
      <c r="I686" s="888">
        <v>0</v>
      </c>
      <c r="J686" s="888">
        <f t="shared" si="314"/>
        <v>0</v>
      </c>
      <c r="K686" s="888"/>
      <c r="L686" s="888">
        <f t="shared" si="315"/>
        <v>0</v>
      </c>
      <c r="M686" s="888">
        <f>J686+H686*Onderbouwing_M29!$Q$2+L686</f>
        <v>0</v>
      </c>
      <c r="N686" s="840"/>
      <c r="O686" s="889"/>
      <c r="P686" s="889"/>
    </row>
    <row r="687" spans="2:16" ht="10.25" customHeight="1" outlineLevel="2">
      <c r="B687" s="892"/>
      <c r="C687" s="842"/>
      <c r="D687" s="893"/>
      <c r="E687" s="894"/>
      <c r="F687" s="893"/>
      <c r="G687" s="895"/>
      <c r="H687" s="895"/>
      <c r="I687" s="895"/>
      <c r="J687" s="895"/>
      <c r="K687" s="895"/>
      <c r="L687" s="895"/>
      <c r="M687" s="895"/>
      <c r="N687" s="840"/>
      <c r="O687" s="896"/>
      <c r="P687" s="897"/>
    </row>
    <row r="688" spans="2:16" ht="15.75" customHeight="1" outlineLevel="2">
      <c r="B688" s="849" t="s">
        <v>1654</v>
      </c>
      <c r="C688" s="842"/>
      <c r="D688" s="850" t="s">
        <v>1499</v>
      </c>
      <c r="E688" s="884">
        <v>1</v>
      </c>
      <c r="F688" s="850" t="s">
        <v>79</v>
      </c>
      <c r="G688" s="851"/>
      <c r="H688" s="851">
        <f>SUM(H689:H695)</f>
        <v>0</v>
      </c>
      <c r="I688" s="851"/>
      <c r="J688" s="851">
        <f>SUM(J689:J695)</f>
        <v>0</v>
      </c>
      <c r="K688" s="851"/>
      <c r="L688" s="851">
        <f>SUM(L689:L695)</f>
        <v>121.1</v>
      </c>
      <c r="M688" s="851">
        <f>SUM(M689:M695)</f>
        <v>121.1</v>
      </c>
      <c r="N688" s="840"/>
      <c r="O688" s="852">
        <f>SUM(M689:M695)</f>
        <v>121.1</v>
      </c>
      <c r="P688" s="885" t="str">
        <f>B688</f>
        <v>V4-1-B1</v>
      </c>
    </row>
    <row r="689" spans="2:16" ht="15.75" customHeight="1" outlineLevel="2">
      <c r="B689" s="886"/>
      <c r="C689" s="842"/>
      <c r="D689" s="886" t="s">
        <v>188</v>
      </c>
      <c r="E689" s="887"/>
      <c r="F689" s="865"/>
      <c r="G689" s="888"/>
      <c r="H689" s="888"/>
      <c r="I689" s="903"/>
      <c r="J689" s="903"/>
      <c r="K689" s="903"/>
      <c r="L689" s="888"/>
      <c r="M689" s="888"/>
      <c r="N689" s="840"/>
      <c r="O689" s="889"/>
      <c r="P689" s="889"/>
    </row>
    <row r="690" spans="2:16" ht="15.75" customHeight="1" outlineLevel="2">
      <c r="B690" s="886"/>
      <c r="C690" s="842"/>
      <c r="D690" s="939" t="str">
        <f>D688</f>
        <v>Dakisolatie -glaswol deken dik 130mm Rc=3,5 &lt; 45 m²</v>
      </c>
      <c r="E690" s="939">
        <v>1</v>
      </c>
      <c r="F690" s="939" t="s">
        <v>79</v>
      </c>
      <c r="G690" s="939"/>
      <c r="H690" s="939">
        <f t="shared" ref="H690:H695" si="316">E690*G690</f>
        <v>0</v>
      </c>
      <c r="I690" s="939"/>
      <c r="J690" s="939">
        <f t="shared" ref="J690:J695" si="317">E690*I690</f>
        <v>0</v>
      </c>
      <c r="K690" s="939">
        <v>55</v>
      </c>
      <c r="L690" s="939">
        <f t="shared" ref="L690:L695" si="318">E690*K690</f>
        <v>55</v>
      </c>
      <c r="M690" s="939">
        <f>J690+H690*Onderbouwing_M29!$Q$2+L690</f>
        <v>55</v>
      </c>
      <c r="N690" s="840"/>
      <c r="O690" s="889"/>
      <c r="P690" s="889"/>
    </row>
    <row r="691" spans="2:16" ht="15.75" customHeight="1" outlineLevel="2">
      <c r="B691" s="886"/>
      <c r="C691" s="842"/>
      <c r="D691" s="939"/>
      <c r="E691" s="939"/>
      <c r="F691" s="939"/>
      <c r="G691" s="921"/>
      <c r="H691" s="939"/>
      <c r="I691" s="939"/>
      <c r="J691" s="939"/>
      <c r="K691" s="939"/>
      <c r="L691" s="939"/>
      <c r="M691" s="939"/>
      <c r="N691" s="840"/>
      <c r="O691" s="889"/>
      <c r="P691" s="889"/>
    </row>
    <row r="692" spans="2:16" ht="15.75" customHeight="1" outlineLevel="2">
      <c r="B692" s="1000" t="s">
        <v>1744</v>
      </c>
      <c r="C692" s="842"/>
      <c r="D692" s="939" t="s">
        <v>1545</v>
      </c>
      <c r="E692" s="939">
        <v>1</v>
      </c>
      <c r="F692" s="939" t="s">
        <v>79</v>
      </c>
      <c r="G692" s="921"/>
      <c r="H692" s="939">
        <f t="shared" ref="H692:H693" si="319">E692*G692</f>
        <v>0</v>
      </c>
      <c r="I692" s="921"/>
      <c r="J692" s="939">
        <f>E692*I692</f>
        <v>0</v>
      </c>
      <c r="K692" s="939">
        <v>15</v>
      </c>
      <c r="L692" s="939">
        <f>E692*K692</f>
        <v>15</v>
      </c>
      <c r="M692" s="939">
        <f>J692+H692*Onderbouwing_M29!$Q$2+L692</f>
        <v>15</v>
      </c>
      <c r="N692" s="840"/>
      <c r="O692" s="889"/>
      <c r="P692" s="889"/>
    </row>
    <row r="693" spans="2:16" ht="15.75" customHeight="1" outlineLevel="2">
      <c r="B693" s="1000" t="s">
        <v>1744</v>
      </c>
      <c r="C693" s="842"/>
      <c r="D693" s="939" t="s">
        <v>1547</v>
      </c>
      <c r="E693" s="939">
        <v>1</v>
      </c>
      <c r="F693" s="939" t="s">
        <v>79</v>
      </c>
      <c r="G693" s="921"/>
      <c r="H693" s="939">
        <f t="shared" si="319"/>
        <v>0</v>
      </c>
      <c r="I693" s="939"/>
      <c r="J693" s="939">
        <f>E693*I693</f>
        <v>0</v>
      </c>
      <c r="K693" s="939">
        <v>22.2</v>
      </c>
      <c r="L693" s="939">
        <f>E693*K693</f>
        <v>22.2</v>
      </c>
      <c r="M693" s="939">
        <f>J693+H693*Onderbouwing_M29!$Q$2+L693</f>
        <v>22.2</v>
      </c>
      <c r="N693" s="840"/>
      <c r="O693" s="889"/>
      <c r="P693" s="889"/>
    </row>
    <row r="694" spans="2:16" ht="15.75" customHeight="1" outlineLevel="2">
      <c r="B694" s="1000" t="s">
        <v>1744</v>
      </c>
      <c r="C694" s="842"/>
      <c r="D694" s="939" t="s">
        <v>1552</v>
      </c>
      <c r="E694" s="939">
        <v>1</v>
      </c>
      <c r="F694" s="939" t="s">
        <v>79</v>
      </c>
      <c r="G694" s="921"/>
      <c r="H694" s="939">
        <f>E694*G694</f>
        <v>0</v>
      </c>
      <c r="I694" s="939"/>
      <c r="J694" s="939">
        <f>E694*I694</f>
        <v>0</v>
      </c>
      <c r="K694" s="939">
        <v>28.9</v>
      </c>
      <c r="L694" s="939">
        <f>E694*K694</f>
        <v>28.9</v>
      </c>
      <c r="M694" s="939">
        <f>J694+H694*Onderbouwing_M29!$Q$2+L694</f>
        <v>28.9</v>
      </c>
      <c r="N694" s="840"/>
      <c r="O694" s="889"/>
      <c r="P694" s="889"/>
    </row>
    <row r="695" spans="2:16" ht="15.75" customHeight="1" outlineLevel="2">
      <c r="B695" s="886"/>
      <c r="C695" s="842"/>
      <c r="D695" s="939"/>
      <c r="E695" s="887"/>
      <c r="F695" s="865"/>
      <c r="G695" s="888">
        <v>0</v>
      </c>
      <c r="H695" s="888">
        <f t="shared" si="316"/>
        <v>0</v>
      </c>
      <c r="I695" s="888">
        <v>0</v>
      </c>
      <c r="J695" s="888">
        <f t="shared" si="317"/>
        <v>0</v>
      </c>
      <c r="K695" s="888"/>
      <c r="L695" s="888">
        <f t="shared" si="318"/>
        <v>0</v>
      </c>
      <c r="M695" s="888">
        <f>J695+H695*Onderbouwing_M29!$Q$2+L695</f>
        <v>0</v>
      </c>
      <c r="N695" s="840"/>
      <c r="O695" s="889"/>
      <c r="P695" s="889"/>
    </row>
    <row r="696" spans="2:16" ht="10.25" customHeight="1" outlineLevel="2">
      <c r="B696" s="892"/>
      <c r="C696" s="842"/>
      <c r="D696" s="893"/>
      <c r="E696" s="894"/>
      <c r="F696" s="893"/>
      <c r="G696" s="895"/>
      <c r="H696" s="895"/>
      <c r="I696" s="895"/>
      <c r="J696" s="895"/>
      <c r="K696" s="895"/>
      <c r="L696" s="895"/>
      <c r="M696" s="895"/>
      <c r="N696" s="840"/>
      <c r="O696" s="896"/>
      <c r="P696" s="897"/>
    </row>
    <row r="697" spans="2:16" ht="15.75" customHeight="1" outlineLevel="2">
      <c r="B697" s="849" t="s">
        <v>1655</v>
      </c>
      <c r="C697" s="842"/>
      <c r="D697" s="850" t="s">
        <v>1500</v>
      </c>
      <c r="E697" s="884">
        <v>1</v>
      </c>
      <c r="F697" s="850" t="s">
        <v>79</v>
      </c>
      <c r="G697" s="851"/>
      <c r="H697" s="851">
        <f>SUM(H698:H704)</f>
        <v>0</v>
      </c>
      <c r="I697" s="851"/>
      <c r="J697" s="851">
        <f>SUM(J698:J704)</f>
        <v>0</v>
      </c>
      <c r="K697" s="851"/>
      <c r="L697" s="851">
        <f>SUM(L698:L704)</f>
        <v>111.1</v>
      </c>
      <c r="M697" s="851">
        <f>SUM(M698:M704)</f>
        <v>111.1</v>
      </c>
      <c r="N697" s="840"/>
      <c r="O697" s="852">
        <f>SUM(M698:M704)</f>
        <v>111.1</v>
      </c>
      <c r="P697" s="885" t="str">
        <f>B697</f>
        <v>V4-1-B2</v>
      </c>
    </row>
    <row r="698" spans="2:16" ht="15.75" customHeight="1" outlineLevel="2">
      <c r="B698" s="886"/>
      <c r="C698" s="842"/>
      <c r="D698" s="886" t="s">
        <v>188</v>
      </c>
      <c r="E698" s="887"/>
      <c r="F698" s="865"/>
      <c r="G698" s="888"/>
      <c r="H698" s="888"/>
      <c r="I698" s="903"/>
      <c r="J698" s="903"/>
      <c r="K698" s="903"/>
      <c r="L698" s="888"/>
      <c r="M698" s="888"/>
      <c r="N698" s="840"/>
      <c r="O698" s="889"/>
      <c r="P698" s="889"/>
    </row>
    <row r="699" spans="2:16" ht="15.75" customHeight="1" outlineLevel="2">
      <c r="B699" s="886"/>
      <c r="C699" s="842"/>
      <c r="D699" s="939" t="str">
        <f>D697</f>
        <v>Dakisolatie -glaswol deken dik 130mm  Rc=3,5 45- 120 m²</v>
      </c>
      <c r="E699" s="939">
        <v>1</v>
      </c>
      <c r="F699" s="939" t="s">
        <v>79</v>
      </c>
      <c r="G699" s="939"/>
      <c r="H699" s="939">
        <f t="shared" ref="H699:H704" si="320">E699*G699</f>
        <v>0</v>
      </c>
      <c r="I699" s="939"/>
      <c r="J699" s="939">
        <f t="shared" ref="J699:J704" si="321">E699*I699</f>
        <v>0</v>
      </c>
      <c r="K699" s="939">
        <v>45</v>
      </c>
      <c r="L699" s="939">
        <f t="shared" ref="L699:L704" si="322">E699*K699</f>
        <v>45</v>
      </c>
      <c r="M699" s="939">
        <f>J699+H699*Onderbouwing_M29!$Q$2+L699</f>
        <v>45</v>
      </c>
      <c r="N699" s="840"/>
      <c r="O699" s="889"/>
      <c r="P699" s="889"/>
    </row>
    <row r="700" spans="2:16" ht="15.75" customHeight="1" outlineLevel="2">
      <c r="B700" s="886"/>
      <c r="C700" s="842"/>
      <c r="D700" s="939"/>
      <c r="E700" s="939"/>
      <c r="F700" s="939"/>
      <c r="G700" s="921"/>
      <c r="H700" s="939"/>
      <c r="I700" s="939"/>
      <c r="J700" s="939"/>
      <c r="K700" s="939"/>
      <c r="L700" s="939"/>
      <c r="M700" s="939"/>
      <c r="N700" s="840"/>
      <c r="O700" s="889"/>
      <c r="P700" s="889"/>
    </row>
    <row r="701" spans="2:16" ht="15.75" customHeight="1" outlineLevel="2">
      <c r="B701" s="1000" t="s">
        <v>1744</v>
      </c>
      <c r="C701" s="842"/>
      <c r="D701" s="939" t="s">
        <v>1545</v>
      </c>
      <c r="E701" s="939">
        <v>1</v>
      </c>
      <c r="F701" s="939" t="s">
        <v>79</v>
      </c>
      <c r="G701" s="921"/>
      <c r="H701" s="939">
        <f t="shared" ref="H701:H702" si="323">E701*G701</f>
        <v>0</v>
      </c>
      <c r="I701" s="921"/>
      <c r="J701" s="939">
        <f>E701*I701</f>
        <v>0</v>
      </c>
      <c r="K701" s="939">
        <v>15</v>
      </c>
      <c r="L701" s="939">
        <f>E701*K701</f>
        <v>15</v>
      </c>
      <c r="M701" s="939">
        <f>J701+H701*Onderbouwing_M29!$Q$2+L701</f>
        <v>15</v>
      </c>
      <c r="N701" s="840"/>
      <c r="O701" s="889"/>
      <c r="P701" s="889"/>
    </row>
    <row r="702" spans="2:16" ht="15.75" customHeight="1" outlineLevel="2">
      <c r="B702" s="1000" t="s">
        <v>1744</v>
      </c>
      <c r="C702" s="842"/>
      <c r="D702" s="939" t="s">
        <v>1547</v>
      </c>
      <c r="E702" s="939">
        <v>1</v>
      </c>
      <c r="F702" s="939" t="s">
        <v>79</v>
      </c>
      <c r="G702" s="921"/>
      <c r="H702" s="939">
        <f t="shared" si="323"/>
        <v>0</v>
      </c>
      <c r="I702" s="939"/>
      <c r="J702" s="939">
        <f>E702*I702</f>
        <v>0</v>
      </c>
      <c r="K702" s="939">
        <v>22.2</v>
      </c>
      <c r="L702" s="939">
        <f>E702*K702</f>
        <v>22.2</v>
      </c>
      <c r="M702" s="939">
        <f>J702+H702*Onderbouwing_M29!$Q$2+L702</f>
        <v>22.2</v>
      </c>
      <c r="N702" s="840"/>
      <c r="O702" s="889"/>
      <c r="P702" s="889"/>
    </row>
    <row r="703" spans="2:16" ht="15.75" customHeight="1" outlineLevel="2">
      <c r="B703" s="1000" t="s">
        <v>1744</v>
      </c>
      <c r="C703" s="842"/>
      <c r="D703" s="939" t="s">
        <v>1552</v>
      </c>
      <c r="E703" s="939">
        <v>1</v>
      </c>
      <c r="F703" s="939" t="s">
        <v>79</v>
      </c>
      <c r="G703" s="921"/>
      <c r="H703" s="939">
        <f>E703*G703</f>
        <v>0</v>
      </c>
      <c r="I703" s="939"/>
      <c r="J703" s="939">
        <f>E703*I703</f>
        <v>0</v>
      </c>
      <c r="K703" s="939">
        <v>28.9</v>
      </c>
      <c r="L703" s="939">
        <f>E703*K703</f>
        <v>28.9</v>
      </c>
      <c r="M703" s="939">
        <f>J703+H703*Onderbouwing_M29!$Q$2+L703</f>
        <v>28.9</v>
      </c>
      <c r="N703" s="840"/>
      <c r="O703" s="889"/>
      <c r="P703" s="889"/>
    </row>
    <row r="704" spans="2:16" ht="15.75" customHeight="1" outlineLevel="2">
      <c r="B704" s="886"/>
      <c r="C704" s="842"/>
      <c r="D704" s="939"/>
      <c r="E704" s="887"/>
      <c r="F704" s="865"/>
      <c r="G704" s="888">
        <v>0</v>
      </c>
      <c r="H704" s="888">
        <f t="shared" si="320"/>
        <v>0</v>
      </c>
      <c r="I704" s="888">
        <v>0</v>
      </c>
      <c r="J704" s="888">
        <f t="shared" si="321"/>
        <v>0</v>
      </c>
      <c r="K704" s="888"/>
      <c r="L704" s="888">
        <f t="shared" si="322"/>
        <v>0</v>
      </c>
      <c r="M704" s="888">
        <f>J704+H704*Onderbouwing_M29!$Q$2+L704</f>
        <v>0</v>
      </c>
      <c r="N704" s="840"/>
      <c r="O704" s="889"/>
      <c r="P704" s="889"/>
    </row>
    <row r="705" spans="2:16" ht="10.25" customHeight="1" outlineLevel="2">
      <c r="B705" s="892"/>
      <c r="C705" s="842"/>
      <c r="D705" s="893"/>
      <c r="E705" s="894"/>
      <c r="F705" s="893"/>
      <c r="G705" s="895"/>
      <c r="H705" s="895"/>
      <c r="I705" s="895"/>
      <c r="J705" s="895"/>
      <c r="K705" s="895"/>
      <c r="L705" s="895"/>
      <c r="M705" s="895"/>
      <c r="N705" s="840"/>
      <c r="O705" s="896"/>
      <c r="P705" s="897"/>
    </row>
    <row r="706" spans="2:16" ht="15.75" customHeight="1" outlineLevel="2">
      <c r="B706" s="849" t="s">
        <v>1656</v>
      </c>
      <c r="C706" s="842"/>
      <c r="D706" s="850" t="s">
        <v>1501</v>
      </c>
      <c r="E706" s="884">
        <v>1</v>
      </c>
      <c r="F706" s="850" t="s">
        <v>79</v>
      </c>
      <c r="G706" s="851"/>
      <c r="H706" s="851">
        <f>SUM(H707:H713)</f>
        <v>0</v>
      </c>
      <c r="I706" s="851"/>
      <c r="J706" s="851">
        <f>SUM(J707:J713)</f>
        <v>0</v>
      </c>
      <c r="K706" s="851"/>
      <c r="L706" s="851">
        <f>SUM(L707:L713)</f>
        <v>101.1</v>
      </c>
      <c r="M706" s="851">
        <f>SUM(M707:M713)</f>
        <v>101.1</v>
      </c>
      <c r="N706" s="840"/>
      <c r="O706" s="852">
        <f>SUM(M707:M713)</f>
        <v>101.1</v>
      </c>
      <c r="P706" s="885" t="str">
        <f>B706</f>
        <v>V4-1-B3</v>
      </c>
    </row>
    <row r="707" spans="2:16" ht="15.5" customHeight="1" outlineLevel="2">
      <c r="B707" s="886"/>
      <c r="C707" s="842"/>
      <c r="D707" s="886" t="s">
        <v>188</v>
      </c>
      <c r="E707" s="887"/>
      <c r="F707" s="865"/>
      <c r="G707" s="888"/>
      <c r="H707" s="888"/>
      <c r="I707" s="903"/>
      <c r="J707" s="903"/>
      <c r="K707" s="903"/>
      <c r="L707" s="888"/>
      <c r="M707" s="888"/>
      <c r="N707" s="840"/>
      <c r="O707" s="889"/>
      <c r="P707" s="889"/>
    </row>
    <row r="708" spans="2:16" ht="15.75" customHeight="1" outlineLevel="2">
      <c r="B708" s="886"/>
      <c r="C708" s="842"/>
      <c r="D708" s="939" t="str">
        <f>D706</f>
        <v>Dakisolatie -glaswol deken dik 130mm  Rc=3,5 &gt; 120 m²</v>
      </c>
      <c r="E708" s="939">
        <v>1</v>
      </c>
      <c r="F708" s="939" t="s">
        <v>79</v>
      </c>
      <c r="G708" s="939"/>
      <c r="H708" s="939">
        <f t="shared" ref="H708:H713" si="324">E708*G708</f>
        <v>0</v>
      </c>
      <c r="I708" s="939"/>
      <c r="J708" s="939">
        <f t="shared" ref="J708:J713" si="325">E708*I708</f>
        <v>0</v>
      </c>
      <c r="K708" s="939">
        <v>35</v>
      </c>
      <c r="L708" s="939">
        <f t="shared" ref="L708:L713" si="326">E708*K708</f>
        <v>35</v>
      </c>
      <c r="M708" s="939">
        <f>J708+H708*Onderbouwing_M29!$Q$2+L708</f>
        <v>35</v>
      </c>
      <c r="N708" s="840"/>
      <c r="O708" s="889"/>
      <c r="P708" s="889"/>
    </row>
    <row r="709" spans="2:16" ht="15.75" customHeight="1" outlineLevel="2">
      <c r="B709" s="886"/>
      <c r="C709" s="842"/>
      <c r="D709" s="939"/>
      <c r="E709" s="939"/>
      <c r="F709" s="939"/>
      <c r="G709" s="921"/>
      <c r="H709" s="939"/>
      <c r="I709" s="939"/>
      <c r="J709" s="939"/>
      <c r="K709" s="939"/>
      <c r="L709" s="939"/>
      <c r="M709" s="939"/>
      <c r="N709" s="840"/>
      <c r="O709" s="889"/>
      <c r="P709" s="889"/>
    </row>
    <row r="710" spans="2:16" ht="15.75" customHeight="1" outlineLevel="2">
      <c r="B710" s="1000" t="s">
        <v>1744</v>
      </c>
      <c r="C710" s="842"/>
      <c r="D710" s="939" t="s">
        <v>1545</v>
      </c>
      <c r="E710" s="939">
        <v>1</v>
      </c>
      <c r="F710" s="939" t="s">
        <v>79</v>
      </c>
      <c r="G710" s="921"/>
      <c r="H710" s="939">
        <f t="shared" ref="H710:H711" si="327">E710*G710</f>
        <v>0</v>
      </c>
      <c r="I710" s="921"/>
      <c r="J710" s="939">
        <f>E710*I710</f>
        <v>0</v>
      </c>
      <c r="K710" s="939">
        <v>15</v>
      </c>
      <c r="L710" s="939">
        <f>E710*K710</f>
        <v>15</v>
      </c>
      <c r="M710" s="939">
        <f>J710+H710*Onderbouwing_M29!$Q$2+L710</f>
        <v>15</v>
      </c>
      <c r="N710" s="840"/>
      <c r="O710" s="889"/>
      <c r="P710" s="889"/>
    </row>
    <row r="711" spans="2:16" ht="15.75" customHeight="1" outlineLevel="2">
      <c r="B711" s="1000" t="s">
        <v>1744</v>
      </c>
      <c r="C711" s="842"/>
      <c r="D711" s="939" t="s">
        <v>1547</v>
      </c>
      <c r="E711" s="939">
        <v>1</v>
      </c>
      <c r="F711" s="939" t="s">
        <v>79</v>
      </c>
      <c r="G711" s="921"/>
      <c r="H711" s="939">
        <f t="shared" si="327"/>
        <v>0</v>
      </c>
      <c r="I711" s="939"/>
      <c r="J711" s="939">
        <f>E711*I711</f>
        <v>0</v>
      </c>
      <c r="K711" s="939">
        <v>22.2</v>
      </c>
      <c r="L711" s="939">
        <f>E711*K711</f>
        <v>22.2</v>
      </c>
      <c r="M711" s="939">
        <f>J711+H711*Onderbouwing_M29!$Q$2+L711</f>
        <v>22.2</v>
      </c>
      <c r="N711" s="840"/>
      <c r="O711" s="889"/>
      <c r="P711" s="889"/>
    </row>
    <row r="712" spans="2:16" ht="15.75" customHeight="1" outlineLevel="2">
      <c r="B712" s="1000" t="s">
        <v>1744</v>
      </c>
      <c r="C712" s="842"/>
      <c r="D712" s="939" t="s">
        <v>1552</v>
      </c>
      <c r="E712" s="939">
        <v>1</v>
      </c>
      <c r="F712" s="939" t="s">
        <v>79</v>
      </c>
      <c r="G712" s="921"/>
      <c r="H712" s="939">
        <f>E712*G712</f>
        <v>0</v>
      </c>
      <c r="I712" s="939"/>
      <c r="J712" s="939">
        <f>E712*I712</f>
        <v>0</v>
      </c>
      <c r="K712" s="939">
        <v>28.9</v>
      </c>
      <c r="L712" s="939">
        <f>E712*K712</f>
        <v>28.9</v>
      </c>
      <c r="M712" s="939">
        <f>J712+H712*Onderbouwing_M29!$Q$2+L712</f>
        <v>28.9</v>
      </c>
      <c r="N712" s="840"/>
      <c r="O712" s="889"/>
      <c r="P712" s="889"/>
    </row>
    <row r="713" spans="2:16" ht="15.75" customHeight="1" outlineLevel="2">
      <c r="B713" s="886"/>
      <c r="C713" s="842"/>
      <c r="D713" s="939"/>
      <c r="E713" s="887"/>
      <c r="F713" s="865"/>
      <c r="G713" s="888">
        <v>0</v>
      </c>
      <c r="H713" s="888">
        <f t="shared" si="324"/>
        <v>0</v>
      </c>
      <c r="I713" s="888">
        <v>0</v>
      </c>
      <c r="J713" s="888">
        <f t="shared" si="325"/>
        <v>0</v>
      </c>
      <c r="K713" s="888"/>
      <c r="L713" s="888">
        <f t="shared" si="326"/>
        <v>0</v>
      </c>
      <c r="M713" s="888">
        <f>J713+H713*Onderbouwing_M29!$Q$2+L713</f>
        <v>0</v>
      </c>
      <c r="N713" s="840"/>
      <c r="O713" s="889"/>
      <c r="P713" s="889"/>
    </row>
    <row r="714" spans="2:16" ht="15.75" customHeight="1" outlineLevel="2">
      <c r="B714" s="849" t="s">
        <v>1657</v>
      </c>
      <c r="C714" s="842"/>
      <c r="D714" s="850" t="s">
        <v>1555</v>
      </c>
      <c r="E714" s="884">
        <v>1</v>
      </c>
      <c r="F714" s="850" t="s">
        <v>79</v>
      </c>
      <c r="G714" s="851"/>
      <c r="H714" s="851">
        <f>SUM(H715:H717)</f>
        <v>0</v>
      </c>
      <c r="I714" s="851"/>
      <c r="J714" s="851">
        <f>SUM(J715:J717)</f>
        <v>0</v>
      </c>
      <c r="K714" s="851"/>
      <c r="L714" s="851">
        <f>SUM(L715:L717)</f>
        <v>5.2</v>
      </c>
      <c r="M714" s="851">
        <f>SUM(M715:M717)</f>
        <v>5.2</v>
      </c>
      <c r="N714" s="840"/>
      <c r="O714" s="852">
        <f>SUM(M715:M717)</f>
        <v>5.2</v>
      </c>
      <c r="P714" s="885" t="str">
        <f>B714</f>
        <v>V4-1-B4</v>
      </c>
    </row>
    <row r="715" spans="2:16" ht="15.75" customHeight="1" outlineLevel="2">
      <c r="B715" s="886"/>
      <c r="C715" s="842"/>
      <c r="D715" s="886" t="s">
        <v>188</v>
      </c>
      <c r="E715" s="887"/>
      <c r="F715" s="865"/>
      <c r="G715" s="888"/>
      <c r="H715" s="888"/>
      <c r="I715" s="903"/>
      <c r="J715" s="903"/>
      <c r="K715" s="903"/>
      <c r="L715" s="888"/>
      <c r="M715" s="888"/>
      <c r="N715" s="840"/>
      <c r="O715" s="889"/>
      <c r="P715" s="889"/>
    </row>
    <row r="716" spans="2:16" ht="15.75" customHeight="1" outlineLevel="2">
      <c r="B716" s="886"/>
      <c r="C716" s="842"/>
      <c r="D716" s="939" t="str">
        <f>D714</f>
        <v>╚ Meerprijs glaswol deken dik 170mm Rc=4,5</v>
      </c>
      <c r="E716" s="939">
        <v>1</v>
      </c>
      <c r="F716" s="939" t="s">
        <v>79</v>
      </c>
      <c r="G716" s="939"/>
      <c r="H716" s="939">
        <f t="shared" ref="H716:H717" si="328">E716*G716</f>
        <v>0</v>
      </c>
      <c r="I716" s="939"/>
      <c r="J716" s="939">
        <f t="shared" ref="J716:J717" si="329">E716*I716</f>
        <v>0</v>
      </c>
      <c r="K716" s="939">
        <v>5.2</v>
      </c>
      <c r="L716" s="939">
        <f t="shared" ref="L716:L717" si="330">E716*K716</f>
        <v>5.2</v>
      </c>
      <c r="M716" s="939">
        <f>J716+H716*Onderbouwing_M29!$Q$2+L716</f>
        <v>5.2</v>
      </c>
      <c r="N716" s="840"/>
      <c r="O716" s="889"/>
      <c r="P716" s="889"/>
    </row>
    <row r="717" spans="2:16" ht="15.75" customHeight="1" outlineLevel="2">
      <c r="B717" s="886"/>
      <c r="C717" s="842"/>
      <c r="D717" s="939"/>
      <c r="E717" s="887"/>
      <c r="F717" s="865"/>
      <c r="G717" s="888">
        <v>0</v>
      </c>
      <c r="H717" s="888">
        <f t="shared" si="328"/>
        <v>0</v>
      </c>
      <c r="I717" s="888">
        <v>0</v>
      </c>
      <c r="J717" s="888">
        <f t="shared" si="329"/>
        <v>0</v>
      </c>
      <c r="K717" s="888"/>
      <c r="L717" s="888">
        <f t="shared" si="330"/>
        <v>0</v>
      </c>
      <c r="M717" s="888">
        <f>J717+H717*Onderbouwing_M29!$Q$2+L717</f>
        <v>0</v>
      </c>
      <c r="N717" s="840"/>
      <c r="O717" s="889"/>
      <c r="P717" s="889"/>
    </row>
    <row r="718" spans="2:16" ht="10.25" customHeight="1" outlineLevel="2">
      <c r="B718" s="892"/>
      <c r="C718" s="842"/>
      <c r="D718" s="893"/>
      <c r="E718" s="894"/>
      <c r="F718" s="893"/>
      <c r="G718" s="895"/>
      <c r="H718" s="895"/>
      <c r="I718" s="895"/>
      <c r="J718" s="895"/>
      <c r="K718" s="895"/>
      <c r="L718" s="895"/>
      <c r="M718" s="895"/>
      <c r="N718" s="840"/>
      <c r="O718" s="896"/>
      <c r="P718" s="897"/>
    </row>
    <row r="719" spans="2:16" ht="15.75" customHeight="1" outlineLevel="2">
      <c r="B719" s="849" t="s">
        <v>1658</v>
      </c>
      <c r="C719" s="842"/>
      <c r="D719" s="850" t="s">
        <v>1502</v>
      </c>
      <c r="E719" s="884">
        <v>1</v>
      </c>
      <c r="F719" s="850" t="s">
        <v>79</v>
      </c>
      <c r="G719" s="851"/>
      <c r="H719" s="851">
        <f>SUM(H720:H722)</f>
        <v>0</v>
      </c>
      <c r="I719" s="851"/>
      <c r="J719" s="851">
        <f>SUM(J720:J722)</f>
        <v>0</v>
      </c>
      <c r="K719" s="851"/>
      <c r="L719" s="851">
        <f>SUM(L720:L722)</f>
        <v>65</v>
      </c>
      <c r="M719" s="851">
        <f>SUM(M720:M722)</f>
        <v>65</v>
      </c>
      <c r="N719" s="840"/>
      <c r="O719" s="852">
        <f>SUM(M720:M722)</f>
        <v>65</v>
      </c>
      <c r="P719" s="885" t="str">
        <f>B719</f>
        <v>V4-1-C1</v>
      </c>
    </row>
    <row r="720" spans="2:16" ht="15.75" customHeight="1" outlineLevel="2">
      <c r="B720" s="886"/>
      <c r="C720" s="842"/>
      <c r="D720" s="886" t="s">
        <v>188</v>
      </c>
      <c r="E720" s="887"/>
      <c r="F720" s="865"/>
      <c r="G720" s="888"/>
      <c r="H720" s="888"/>
      <c r="I720" s="903"/>
      <c r="J720" s="903"/>
      <c r="K720" s="903"/>
      <c r="L720" s="888"/>
      <c r="M720" s="888"/>
      <c r="N720" s="840"/>
      <c r="O720" s="889"/>
      <c r="P720" s="889"/>
    </row>
    <row r="721" spans="2:16" ht="15.75" customHeight="1" outlineLevel="2">
      <c r="B721" s="886"/>
      <c r="C721" s="842"/>
      <c r="D721" s="939" t="str">
        <f>D719</f>
        <v>Dakisolatie -glaswol ingeblazen dik 130mm Rc=3,5 &lt; 45 m²</v>
      </c>
      <c r="E721" s="939">
        <v>1</v>
      </c>
      <c r="F721" s="939" t="s">
        <v>79</v>
      </c>
      <c r="G721" s="939"/>
      <c r="H721" s="939">
        <f t="shared" ref="H721:H722" si="331">E721*G721</f>
        <v>0</v>
      </c>
      <c r="I721" s="939"/>
      <c r="J721" s="939">
        <f t="shared" ref="J721:J722" si="332">E721*I721</f>
        <v>0</v>
      </c>
      <c r="K721" s="939">
        <v>65</v>
      </c>
      <c r="L721" s="939">
        <f t="shared" ref="L721:L722" si="333">E721*K721</f>
        <v>65</v>
      </c>
      <c r="M721" s="939">
        <f>J721+H721*Onderbouwing_M29!$Q$2+L721</f>
        <v>65</v>
      </c>
      <c r="N721" s="840"/>
      <c r="O721" s="889"/>
      <c r="P721" s="889"/>
    </row>
    <row r="722" spans="2:16" ht="15.75" customHeight="1" outlineLevel="2">
      <c r="B722" s="886"/>
      <c r="C722" s="842"/>
      <c r="D722" s="939"/>
      <c r="E722" s="887"/>
      <c r="F722" s="865"/>
      <c r="G722" s="888">
        <v>0</v>
      </c>
      <c r="H722" s="888">
        <f t="shared" si="331"/>
        <v>0</v>
      </c>
      <c r="I722" s="888">
        <v>0</v>
      </c>
      <c r="J722" s="888">
        <f t="shared" si="332"/>
        <v>0</v>
      </c>
      <c r="K722" s="888"/>
      <c r="L722" s="888">
        <f t="shared" si="333"/>
        <v>0</v>
      </c>
      <c r="M722" s="888">
        <f>J722+H722*Onderbouwing_M29!$Q$2+L722</f>
        <v>0</v>
      </c>
      <c r="N722" s="840"/>
      <c r="O722" s="889"/>
      <c r="P722" s="889"/>
    </row>
    <row r="723" spans="2:16" ht="10.25" customHeight="1" outlineLevel="2">
      <c r="B723" s="892"/>
      <c r="C723" s="842"/>
      <c r="D723" s="893"/>
      <c r="E723" s="894"/>
      <c r="F723" s="893"/>
      <c r="G723" s="895"/>
      <c r="H723" s="895"/>
      <c r="I723" s="895"/>
      <c r="J723" s="895"/>
      <c r="K723" s="895"/>
      <c r="L723" s="895"/>
      <c r="M723" s="895"/>
      <c r="N723" s="840"/>
      <c r="O723" s="896"/>
      <c r="P723" s="897"/>
    </row>
    <row r="724" spans="2:16" ht="15.75" customHeight="1" outlineLevel="2">
      <c r="B724" s="849" t="s">
        <v>1659</v>
      </c>
      <c r="C724" s="842"/>
      <c r="D724" s="850" t="s">
        <v>1503</v>
      </c>
      <c r="E724" s="884">
        <v>1</v>
      </c>
      <c r="F724" s="850" t="s">
        <v>79</v>
      </c>
      <c r="G724" s="851"/>
      <c r="H724" s="851">
        <f>SUM(H725:H727)</f>
        <v>0</v>
      </c>
      <c r="I724" s="851"/>
      <c r="J724" s="851">
        <f>SUM(J725:J727)</f>
        <v>0</v>
      </c>
      <c r="K724" s="851"/>
      <c r="L724" s="851">
        <f>SUM(L725:L727)</f>
        <v>55</v>
      </c>
      <c r="M724" s="851">
        <f>SUM(M725:M727)</f>
        <v>55</v>
      </c>
      <c r="N724" s="840"/>
      <c r="O724" s="852">
        <f>SUM(M725:M727)</f>
        <v>55</v>
      </c>
      <c r="P724" s="885" t="str">
        <f>B724</f>
        <v>V4-1-C2</v>
      </c>
    </row>
    <row r="725" spans="2:16" ht="15.75" customHeight="1" outlineLevel="2">
      <c r="B725" s="886"/>
      <c r="C725" s="842"/>
      <c r="D725" s="886" t="s">
        <v>188</v>
      </c>
      <c r="E725" s="887"/>
      <c r="F725" s="865"/>
      <c r="G725" s="888"/>
      <c r="H725" s="888"/>
      <c r="I725" s="903"/>
      <c r="J725" s="903"/>
      <c r="K725" s="903"/>
      <c r="L725" s="888"/>
      <c r="M725" s="888"/>
      <c r="N725" s="840"/>
      <c r="O725" s="889"/>
      <c r="P725" s="889"/>
    </row>
    <row r="726" spans="2:16" ht="15.75" customHeight="1" outlineLevel="2">
      <c r="B726" s="886"/>
      <c r="C726" s="842"/>
      <c r="D726" s="939" t="str">
        <f>D724</f>
        <v>Dakisolatie -glaswol ingeblazen dik 130mm  Rc=3,5 45- 120 m²</v>
      </c>
      <c r="E726" s="939">
        <v>1</v>
      </c>
      <c r="F726" s="939" t="s">
        <v>79</v>
      </c>
      <c r="G726" s="939"/>
      <c r="H726" s="939">
        <f t="shared" ref="H726:H727" si="334">E726*G726</f>
        <v>0</v>
      </c>
      <c r="I726" s="939"/>
      <c r="J726" s="939">
        <f t="shared" ref="J726:J727" si="335">E726*I726</f>
        <v>0</v>
      </c>
      <c r="K726" s="939">
        <v>55</v>
      </c>
      <c r="L726" s="939">
        <f t="shared" ref="L726:L727" si="336">E726*K726</f>
        <v>55</v>
      </c>
      <c r="M726" s="939">
        <f>J726+H726*Onderbouwing_M29!$Q$2+L726</f>
        <v>55</v>
      </c>
      <c r="N726" s="840"/>
      <c r="O726" s="889"/>
      <c r="P726" s="889"/>
    </row>
    <row r="727" spans="2:16" ht="15.75" customHeight="1" outlineLevel="2">
      <c r="B727" s="886"/>
      <c r="C727" s="842"/>
      <c r="D727" s="939"/>
      <c r="E727" s="887"/>
      <c r="F727" s="865"/>
      <c r="G727" s="888">
        <v>0</v>
      </c>
      <c r="H727" s="888">
        <f t="shared" si="334"/>
        <v>0</v>
      </c>
      <c r="I727" s="888">
        <v>0</v>
      </c>
      <c r="J727" s="888">
        <f t="shared" si="335"/>
        <v>0</v>
      </c>
      <c r="K727" s="888"/>
      <c r="L727" s="888">
        <f t="shared" si="336"/>
        <v>0</v>
      </c>
      <c r="M727" s="888">
        <f>J727+H727*Onderbouwing_M29!$Q$2+L727</f>
        <v>0</v>
      </c>
      <c r="N727" s="840"/>
      <c r="O727" s="889"/>
      <c r="P727" s="889"/>
    </row>
    <row r="728" spans="2:16" ht="10.25" customHeight="1" outlineLevel="2">
      <c r="B728" s="892"/>
      <c r="C728" s="842"/>
      <c r="D728" s="893"/>
      <c r="E728" s="894"/>
      <c r="F728" s="893"/>
      <c r="G728" s="895"/>
      <c r="H728" s="895"/>
      <c r="I728" s="895"/>
      <c r="J728" s="895"/>
      <c r="K728" s="895"/>
      <c r="L728" s="895"/>
      <c r="M728" s="895"/>
      <c r="N728" s="840"/>
      <c r="O728" s="896"/>
      <c r="P728" s="897"/>
    </row>
    <row r="729" spans="2:16" ht="15.75" customHeight="1" outlineLevel="2">
      <c r="B729" s="849" t="s">
        <v>1660</v>
      </c>
      <c r="C729" s="842"/>
      <c r="D729" s="850" t="s">
        <v>1563</v>
      </c>
      <c r="E729" s="884">
        <v>1</v>
      </c>
      <c r="F729" s="850" t="s">
        <v>79</v>
      </c>
      <c r="G729" s="851"/>
      <c r="H729" s="851">
        <f>SUM(H730:H732)</f>
        <v>0</v>
      </c>
      <c r="I729" s="851"/>
      <c r="J729" s="851">
        <f>SUM(J730:J732)</f>
        <v>0</v>
      </c>
      <c r="K729" s="851"/>
      <c r="L729" s="851">
        <f>SUM(L730:L732)</f>
        <v>45</v>
      </c>
      <c r="M729" s="851">
        <f>SUM(M730:M732)</f>
        <v>45</v>
      </c>
      <c r="N729" s="840"/>
      <c r="O729" s="852">
        <f>SUM(M730:M732)</f>
        <v>45</v>
      </c>
      <c r="P729" s="885" t="str">
        <f>B729</f>
        <v>V4-1-C3</v>
      </c>
    </row>
    <row r="730" spans="2:16" ht="15.75" customHeight="1" outlineLevel="2">
      <c r="B730" s="886"/>
      <c r="C730" s="842"/>
      <c r="D730" s="886" t="s">
        <v>188</v>
      </c>
      <c r="E730" s="887"/>
      <c r="F730" s="865"/>
      <c r="G730" s="888"/>
      <c r="H730" s="888"/>
      <c r="I730" s="903"/>
      <c r="J730" s="903"/>
      <c r="K730" s="903"/>
      <c r="L730" s="888"/>
      <c r="M730" s="888"/>
      <c r="N730" s="840"/>
      <c r="O730" s="889"/>
      <c r="P730" s="889"/>
    </row>
    <row r="731" spans="2:16" ht="15.75" customHeight="1" outlineLevel="2">
      <c r="B731" s="886"/>
      <c r="C731" s="842"/>
      <c r="D731" s="939" t="str">
        <f>D729</f>
        <v>Dakisolatie -glaswol ingeblazen dik 130mm Rc=3,5 &gt; 120 m²</v>
      </c>
      <c r="E731" s="939">
        <v>1</v>
      </c>
      <c r="F731" s="939" t="s">
        <v>79</v>
      </c>
      <c r="G731" s="939"/>
      <c r="H731" s="939">
        <f t="shared" ref="H731:H732" si="337">E731*G731</f>
        <v>0</v>
      </c>
      <c r="I731" s="939"/>
      <c r="J731" s="939">
        <f t="shared" ref="J731:J732" si="338">E731*I731</f>
        <v>0</v>
      </c>
      <c r="K731" s="939">
        <v>45</v>
      </c>
      <c r="L731" s="939">
        <f t="shared" ref="L731:L732" si="339">E731*K731</f>
        <v>45</v>
      </c>
      <c r="M731" s="939">
        <f>J731+H731*Onderbouwing_M29!$Q$2+L731</f>
        <v>45</v>
      </c>
      <c r="N731" s="840"/>
      <c r="O731" s="889"/>
      <c r="P731" s="889"/>
    </row>
    <row r="732" spans="2:16" ht="15.75" customHeight="1" outlineLevel="2">
      <c r="B732" s="886"/>
      <c r="C732" s="842"/>
      <c r="D732" s="939"/>
      <c r="E732" s="887"/>
      <c r="F732" s="865"/>
      <c r="G732" s="888">
        <v>0</v>
      </c>
      <c r="H732" s="888">
        <f t="shared" si="337"/>
        <v>0</v>
      </c>
      <c r="I732" s="888">
        <v>0</v>
      </c>
      <c r="J732" s="888">
        <f t="shared" si="338"/>
        <v>0</v>
      </c>
      <c r="K732" s="888"/>
      <c r="L732" s="888">
        <f t="shared" si="339"/>
        <v>0</v>
      </c>
      <c r="M732" s="888">
        <f>J732+H732*Onderbouwing_M29!$Q$2+L732</f>
        <v>0</v>
      </c>
      <c r="N732" s="840"/>
      <c r="O732" s="889"/>
      <c r="P732" s="889"/>
    </row>
    <row r="733" spans="2:16" ht="10.25" customHeight="1" outlineLevel="2">
      <c r="B733" s="892"/>
      <c r="C733" s="842"/>
      <c r="D733" s="893"/>
      <c r="E733" s="894"/>
      <c r="F733" s="893"/>
      <c r="G733" s="895"/>
      <c r="H733" s="895"/>
      <c r="I733" s="895"/>
      <c r="J733" s="895"/>
      <c r="K733" s="895"/>
      <c r="L733" s="895"/>
      <c r="M733" s="895"/>
      <c r="N733" s="840"/>
      <c r="O733" s="896"/>
      <c r="P733" s="897"/>
    </row>
    <row r="734" spans="2:16" ht="15.75" customHeight="1" outlineLevel="2">
      <c r="B734" s="849" t="s">
        <v>1661</v>
      </c>
      <c r="C734" s="842"/>
      <c r="D734" s="850" t="s">
        <v>1761</v>
      </c>
      <c r="E734" s="884">
        <v>1</v>
      </c>
      <c r="F734" s="850" t="s">
        <v>79</v>
      </c>
      <c r="G734" s="851"/>
      <c r="H734" s="851">
        <f>SUM(H735:H738)</f>
        <v>0</v>
      </c>
      <c r="I734" s="851"/>
      <c r="J734" s="851">
        <f>SUM(J735:J738)</f>
        <v>0</v>
      </c>
      <c r="K734" s="851"/>
      <c r="L734" s="851">
        <f>SUM(L735:L738)</f>
        <v>0.1</v>
      </c>
      <c r="M734" s="851">
        <f>SUM(M735:M738)</f>
        <v>0.1</v>
      </c>
      <c r="N734" s="840"/>
      <c r="O734" s="852">
        <f>SUM(M735:M738)</f>
        <v>0.1</v>
      </c>
      <c r="P734" s="885" t="str">
        <f>B734</f>
        <v>V4-1-C4</v>
      </c>
    </row>
    <row r="735" spans="2:16" ht="15.5" customHeight="1" outlineLevel="2">
      <c r="B735" s="886"/>
      <c r="C735" s="842"/>
      <c r="D735" s="886" t="s">
        <v>1759</v>
      </c>
      <c r="E735" s="887"/>
      <c r="F735" s="865"/>
      <c r="G735" s="888"/>
      <c r="H735" s="888"/>
      <c r="I735" s="903"/>
      <c r="J735" s="903"/>
      <c r="K735" s="903"/>
      <c r="L735" s="888"/>
      <c r="M735" s="888"/>
      <c r="N735" s="840"/>
      <c r="O735" s="889"/>
      <c r="P735" s="889"/>
    </row>
    <row r="736" spans="2:16" ht="15.75" customHeight="1" outlineLevel="2">
      <c r="B736" s="1000" t="s">
        <v>1744</v>
      </c>
      <c r="C736" s="842"/>
      <c r="D736" s="886" t="s">
        <v>1760</v>
      </c>
      <c r="E736" s="971"/>
      <c r="F736" s="969"/>
      <c r="G736" s="972"/>
      <c r="H736" s="972"/>
      <c r="I736" s="972"/>
      <c r="J736" s="972"/>
      <c r="K736" s="972"/>
      <c r="L736" s="972"/>
      <c r="M736" s="972"/>
      <c r="N736" s="865"/>
      <c r="O736" s="973"/>
      <c r="P736" s="974"/>
    </row>
    <row r="737" spans="2:16" ht="15.75" customHeight="1" outlineLevel="2">
      <c r="B737" s="1000" t="s">
        <v>1744</v>
      </c>
      <c r="C737" s="842"/>
      <c r="D737" s="939" t="str">
        <f>D734</f>
        <v xml:space="preserve">╚ Meerprijs glaswol ingeblazen per mm </v>
      </c>
      <c r="E737" s="939">
        <v>1</v>
      </c>
      <c r="F737" s="939" t="s">
        <v>79</v>
      </c>
      <c r="G737" s="939"/>
      <c r="H737" s="939">
        <f t="shared" ref="H737:H738" si="340">E737*G737</f>
        <v>0</v>
      </c>
      <c r="I737" s="939"/>
      <c r="J737" s="939">
        <f t="shared" ref="J737:J738" si="341">E737*I737</f>
        <v>0</v>
      </c>
      <c r="K737" s="939">
        <v>0.1</v>
      </c>
      <c r="L737" s="939">
        <f t="shared" ref="L737:L738" si="342">E737*K737</f>
        <v>0.1</v>
      </c>
      <c r="M737" s="939">
        <f>J737+H737*Onderbouwing_M29!$Q$2+L737</f>
        <v>0.1</v>
      </c>
      <c r="N737" s="840"/>
      <c r="O737" s="889"/>
      <c r="P737" s="889"/>
    </row>
    <row r="738" spans="2:16" ht="15.75" customHeight="1" outlineLevel="2">
      <c r="B738" s="886"/>
      <c r="C738" s="842"/>
      <c r="D738" s="939"/>
      <c r="E738" s="887"/>
      <c r="F738" s="865"/>
      <c r="G738" s="888">
        <v>0</v>
      </c>
      <c r="H738" s="888">
        <f t="shared" si="340"/>
        <v>0</v>
      </c>
      <c r="I738" s="888">
        <v>0</v>
      </c>
      <c r="J738" s="888">
        <f t="shared" si="341"/>
        <v>0</v>
      </c>
      <c r="K738" s="888"/>
      <c r="L738" s="888">
        <f t="shared" si="342"/>
        <v>0</v>
      </c>
      <c r="M738" s="888">
        <f>J738+H738*Onderbouwing_M29!$Q$2+L738</f>
        <v>0</v>
      </c>
      <c r="N738" s="840"/>
      <c r="O738" s="889"/>
      <c r="P738" s="889"/>
    </row>
    <row r="739" spans="2:16" ht="10.25" customHeight="1" outlineLevel="2">
      <c r="B739" s="892"/>
      <c r="C739" s="842"/>
      <c r="D739" s="893"/>
      <c r="E739" s="894"/>
      <c r="F739" s="893"/>
      <c r="G739" s="895"/>
      <c r="H739" s="895"/>
      <c r="I739" s="895"/>
      <c r="J739" s="895"/>
      <c r="K739" s="895"/>
      <c r="L739" s="895"/>
      <c r="M739" s="895"/>
      <c r="N739" s="840"/>
      <c r="O739" s="896"/>
      <c r="P739" s="897"/>
    </row>
    <row r="740" spans="2:16" ht="15.75" customHeight="1" outlineLevel="2">
      <c r="B740" s="849" t="s">
        <v>1662</v>
      </c>
      <c r="C740" s="842"/>
      <c r="D740" s="850" t="s">
        <v>1504</v>
      </c>
      <c r="E740" s="884">
        <v>1</v>
      </c>
      <c r="F740" s="850" t="s">
        <v>79</v>
      </c>
      <c r="G740" s="851"/>
      <c r="H740" s="851">
        <f>SUM(H741:H747)</f>
        <v>0</v>
      </c>
      <c r="I740" s="851"/>
      <c r="J740" s="851">
        <f>SUM(J741:J747)</f>
        <v>0</v>
      </c>
      <c r="K740" s="851"/>
      <c r="L740" s="851">
        <f>SUM(L741:L747)</f>
        <v>136.1</v>
      </c>
      <c r="M740" s="851">
        <f>SUM(M741:M747)</f>
        <v>136.1</v>
      </c>
      <c r="N740" s="840"/>
      <c r="O740" s="852">
        <f>SUM(M741:M747)</f>
        <v>136.1</v>
      </c>
      <c r="P740" s="885" t="str">
        <f>B740</f>
        <v>V4-1-D1</v>
      </c>
    </row>
    <row r="741" spans="2:16" ht="15.75" customHeight="1" outlineLevel="2">
      <c r="B741" s="886"/>
      <c r="C741" s="842"/>
      <c r="D741" s="886" t="s">
        <v>1511</v>
      </c>
      <c r="E741" s="887"/>
      <c r="F741" s="865"/>
      <c r="G741" s="888"/>
      <c r="H741" s="888"/>
      <c r="I741" s="903"/>
      <c r="J741" s="903"/>
      <c r="K741" s="903"/>
      <c r="L741" s="888"/>
      <c r="M741" s="888"/>
      <c r="N741" s="840"/>
      <c r="O741" s="889"/>
      <c r="P741" s="889"/>
    </row>
    <row r="742" spans="2:16" ht="15.75" customHeight="1" outlineLevel="2">
      <c r="B742" s="886"/>
      <c r="C742" s="842"/>
      <c r="D742" s="939" t="str">
        <f>D740</f>
        <v>Dakisolatie -vlaswol deken dik 140mm Rc=3,5 &lt; 45 m²</v>
      </c>
      <c r="E742" s="939">
        <v>1</v>
      </c>
      <c r="F742" s="939" t="s">
        <v>79</v>
      </c>
      <c r="G742" s="939"/>
      <c r="H742" s="939">
        <f t="shared" ref="H742:H747" si="343">E742*G742</f>
        <v>0</v>
      </c>
      <c r="I742" s="939"/>
      <c r="J742" s="939">
        <f t="shared" ref="J742:J747" si="344">E742*I742</f>
        <v>0</v>
      </c>
      <c r="K742" s="939">
        <v>70</v>
      </c>
      <c r="L742" s="939">
        <f t="shared" ref="L742:L747" si="345">E742*K742</f>
        <v>70</v>
      </c>
      <c r="M742" s="939">
        <f>J742+H742*Onderbouwing_M29!$Q$2+L742</f>
        <v>70</v>
      </c>
      <c r="N742" s="840"/>
      <c r="O742" s="889"/>
      <c r="P742" s="889"/>
    </row>
    <row r="743" spans="2:16" ht="15.75" customHeight="1" outlineLevel="2">
      <c r="B743" s="886"/>
      <c r="C743" s="842"/>
      <c r="D743" s="939"/>
      <c r="E743" s="939"/>
      <c r="F743" s="939"/>
      <c r="G743" s="921"/>
      <c r="H743" s="939"/>
      <c r="I743" s="939"/>
      <c r="J743" s="939"/>
      <c r="K743" s="939"/>
      <c r="L743" s="939"/>
      <c r="M743" s="939"/>
      <c r="N743" s="840"/>
      <c r="O743" s="889"/>
      <c r="P743" s="889"/>
    </row>
    <row r="744" spans="2:16" ht="15.75" customHeight="1" outlineLevel="2">
      <c r="B744" s="1000" t="s">
        <v>1744</v>
      </c>
      <c r="C744" s="842"/>
      <c r="D744" s="939" t="s">
        <v>1545</v>
      </c>
      <c r="E744" s="939">
        <v>1</v>
      </c>
      <c r="F744" s="939" t="s">
        <v>79</v>
      </c>
      <c r="G744" s="921"/>
      <c r="H744" s="939">
        <f t="shared" ref="H744:H745" si="346">E744*G744</f>
        <v>0</v>
      </c>
      <c r="I744" s="921"/>
      <c r="J744" s="939">
        <f>E744*I744</f>
        <v>0</v>
      </c>
      <c r="K744" s="939">
        <v>15</v>
      </c>
      <c r="L744" s="939">
        <f>E744*K744</f>
        <v>15</v>
      </c>
      <c r="M744" s="939">
        <f>J744+H744*Onderbouwing_M29!$Q$2+L744</f>
        <v>15</v>
      </c>
      <c r="N744" s="840"/>
      <c r="O744" s="889"/>
      <c r="P744" s="889"/>
    </row>
    <row r="745" spans="2:16" ht="15.75" customHeight="1" outlineLevel="2">
      <c r="B745" s="1000" t="s">
        <v>1744</v>
      </c>
      <c r="C745" s="842"/>
      <c r="D745" s="939" t="s">
        <v>1547</v>
      </c>
      <c r="E745" s="939">
        <v>1</v>
      </c>
      <c r="F745" s="939" t="s">
        <v>79</v>
      </c>
      <c r="G745" s="921"/>
      <c r="H745" s="939">
        <f t="shared" si="346"/>
        <v>0</v>
      </c>
      <c r="I745" s="939"/>
      <c r="J745" s="939">
        <f>E745*I745</f>
        <v>0</v>
      </c>
      <c r="K745" s="939">
        <v>22.2</v>
      </c>
      <c r="L745" s="939">
        <f>E745*K745</f>
        <v>22.2</v>
      </c>
      <c r="M745" s="939">
        <f>J745+H745*Onderbouwing_M29!$Q$2+L745</f>
        <v>22.2</v>
      </c>
      <c r="N745" s="840"/>
      <c r="O745" s="889"/>
      <c r="P745" s="889"/>
    </row>
    <row r="746" spans="2:16" ht="15.75" customHeight="1" outlineLevel="2">
      <c r="B746" s="1000" t="s">
        <v>1744</v>
      </c>
      <c r="C746" s="842"/>
      <c r="D746" s="939" t="s">
        <v>1552</v>
      </c>
      <c r="E746" s="939">
        <v>1</v>
      </c>
      <c r="F746" s="939" t="s">
        <v>79</v>
      </c>
      <c r="G746" s="921"/>
      <c r="H746" s="939">
        <f>E746*G746</f>
        <v>0</v>
      </c>
      <c r="I746" s="939"/>
      <c r="J746" s="939">
        <f>E746*I746</f>
        <v>0</v>
      </c>
      <c r="K746" s="939">
        <v>28.9</v>
      </c>
      <c r="L746" s="939">
        <f>E746*K746</f>
        <v>28.9</v>
      </c>
      <c r="M746" s="939">
        <f>J746+H746*Onderbouwing_M29!$Q$2+L746</f>
        <v>28.9</v>
      </c>
      <c r="N746" s="840"/>
      <c r="O746" s="889"/>
      <c r="P746" s="889"/>
    </row>
    <row r="747" spans="2:16" ht="15.75" customHeight="1" outlineLevel="2">
      <c r="B747" s="886"/>
      <c r="C747" s="842"/>
      <c r="D747" s="939"/>
      <c r="E747" s="887"/>
      <c r="F747" s="865"/>
      <c r="G747" s="888">
        <v>0</v>
      </c>
      <c r="H747" s="888">
        <f t="shared" si="343"/>
        <v>0</v>
      </c>
      <c r="I747" s="888">
        <v>0</v>
      </c>
      <c r="J747" s="888">
        <f t="shared" si="344"/>
        <v>0</v>
      </c>
      <c r="K747" s="888"/>
      <c r="L747" s="888">
        <f t="shared" si="345"/>
        <v>0</v>
      </c>
      <c r="M747" s="888">
        <f>J747+H747*Onderbouwing_M29!$Q$2+L747</f>
        <v>0</v>
      </c>
      <c r="N747" s="840"/>
      <c r="O747" s="889"/>
      <c r="P747" s="889"/>
    </row>
    <row r="748" spans="2:16" ht="10.25" customHeight="1" outlineLevel="2">
      <c r="B748" s="892"/>
      <c r="C748" s="842"/>
      <c r="D748" s="893"/>
      <c r="E748" s="894"/>
      <c r="F748" s="893"/>
      <c r="G748" s="895"/>
      <c r="H748" s="895"/>
      <c r="I748" s="895"/>
      <c r="J748" s="895"/>
      <c r="K748" s="895"/>
      <c r="L748" s="895"/>
      <c r="M748" s="895"/>
      <c r="N748" s="840"/>
      <c r="O748" s="896"/>
      <c r="P748" s="897"/>
    </row>
    <row r="749" spans="2:16" ht="15.75" customHeight="1" outlineLevel="2">
      <c r="B749" s="849" t="s">
        <v>1663</v>
      </c>
      <c r="C749" s="842"/>
      <c r="D749" s="850" t="s">
        <v>1505</v>
      </c>
      <c r="E749" s="884">
        <v>1</v>
      </c>
      <c r="F749" s="850" t="s">
        <v>79</v>
      </c>
      <c r="G749" s="851"/>
      <c r="H749" s="851">
        <f>SUM(H750:H756)</f>
        <v>0</v>
      </c>
      <c r="I749" s="851"/>
      <c r="J749" s="851">
        <f>SUM(J750:J756)</f>
        <v>0</v>
      </c>
      <c r="K749" s="851"/>
      <c r="L749" s="851">
        <f>SUM(L750:L756)</f>
        <v>131.1</v>
      </c>
      <c r="M749" s="851">
        <f>SUM(M750:M756)</f>
        <v>131.1</v>
      </c>
      <c r="N749" s="840"/>
      <c r="O749" s="852">
        <f>SUM(M750:M756)</f>
        <v>131.1</v>
      </c>
      <c r="P749" s="885" t="str">
        <f>B749</f>
        <v>V4-1-D2</v>
      </c>
    </row>
    <row r="750" spans="2:16" ht="15.75" customHeight="1" outlineLevel="2">
      <c r="B750" s="886"/>
      <c r="C750" s="842"/>
      <c r="D750" s="886" t="s">
        <v>1511</v>
      </c>
      <c r="E750" s="887"/>
      <c r="F750" s="865"/>
      <c r="G750" s="888"/>
      <c r="H750" s="888"/>
      <c r="I750" s="903"/>
      <c r="J750" s="903"/>
      <c r="K750" s="903"/>
      <c r="L750" s="888"/>
      <c r="M750" s="888"/>
      <c r="N750" s="840"/>
      <c r="O750" s="889"/>
      <c r="P750" s="889"/>
    </row>
    <row r="751" spans="2:16" ht="15.75" customHeight="1" outlineLevel="2">
      <c r="B751" s="886"/>
      <c r="C751" s="842"/>
      <c r="D751" s="939" t="str">
        <f>D749</f>
        <v>Dakisolatie -vlaswol deken dik 140mm  Rc=3,5 45- 120 m²</v>
      </c>
      <c r="E751" s="939">
        <v>1</v>
      </c>
      <c r="F751" s="939" t="s">
        <v>79</v>
      </c>
      <c r="G751" s="939"/>
      <c r="H751" s="939">
        <f t="shared" ref="H751:H756" si="347">E751*G751</f>
        <v>0</v>
      </c>
      <c r="I751" s="939"/>
      <c r="J751" s="939">
        <f t="shared" ref="J751:J756" si="348">E751*I751</f>
        <v>0</v>
      </c>
      <c r="K751" s="939">
        <v>65</v>
      </c>
      <c r="L751" s="939">
        <f t="shared" ref="L751:L756" si="349">E751*K751</f>
        <v>65</v>
      </c>
      <c r="M751" s="939">
        <f>J751+H751*Onderbouwing_M29!$Q$2+L751</f>
        <v>65</v>
      </c>
      <c r="N751" s="840"/>
      <c r="O751" s="889"/>
      <c r="P751" s="889"/>
    </row>
    <row r="752" spans="2:16" ht="15.75" customHeight="1" outlineLevel="2">
      <c r="B752" s="886"/>
      <c r="C752" s="842"/>
      <c r="D752" s="939"/>
      <c r="E752" s="939"/>
      <c r="F752" s="939"/>
      <c r="G752" s="921"/>
      <c r="H752" s="939"/>
      <c r="I752" s="939"/>
      <c r="J752" s="939"/>
      <c r="K752" s="939"/>
      <c r="L752" s="939"/>
      <c r="M752" s="939"/>
      <c r="N752" s="840"/>
      <c r="O752" s="889"/>
      <c r="P752" s="889"/>
    </row>
    <row r="753" spans="2:16" ht="15.75" customHeight="1" outlineLevel="2">
      <c r="B753" s="1000" t="s">
        <v>1744</v>
      </c>
      <c r="C753" s="842"/>
      <c r="D753" s="939" t="s">
        <v>1545</v>
      </c>
      <c r="E753" s="939">
        <v>1</v>
      </c>
      <c r="F753" s="939" t="s">
        <v>79</v>
      </c>
      <c r="G753" s="921"/>
      <c r="H753" s="939">
        <f t="shared" ref="H753:H754" si="350">E753*G753</f>
        <v>0</v>
      </c>
      <c r="I753" s="921"/>
      <c r="J753" s="939">
        <f>E753*I753</f>
        <v>0</v>
      </c>
      <c r="K753" s="939">
        <v>15</v>
      </c>
      <c r="L753" s="939">
        <f>E753*K753</f>
        <v>15</v>
      </c>
      <c r="M753" s="939">
        <f>J753+H753*Onderbouwing_M29!$Q$2+L753</f>
        <v>15</v>
      </c>
      <c r="N753" s="840"/>
      <c r="O753" s="889"/>
      <c r="P753" s="889"/>
    </row>
    <row r="754" spans="2:16" ht="15.75" customHeight="1" outlineLevel="2">
      <c r="B754" s="1000" t="s">
        <v>1744</v>
      </c>
      <c r="C754" s="842"/>
      <c r="D754" s="939" t="s">
        <v>1547</v>
      </c>
      <c r="E754" s="939">
        <v>1</v>
      </c>
      <c r="F754" s="939" t="s">
        <v>79</v>
      </c>
      <c r="G754" s="921"/>
      <c r="H754" s="939">
        <f t="shared" si="350"/>
        <v>0</v>
      </c>
      <c r="I754" s="939"/>
      <c r="J754" s="939">
        <f>E754*I754</f>
        <v>0</v>
      </c>
      <c r="K754" s="939">
        <v>22.2</v>
      </c>
      <c r="L754" s="939">
        <f>E754*K754</f>
        <v>22.2</v>
      </c>
      <c r="M754" s="939">
        <f>J754+H754*Onderbouwing_M29!$Q$2+L754</f>
        <v>22.2</v>
      </c>
      <c r="N754" s="840"/>
      <c r="O754" s="889"/>
      <c r="P754" s="889"/>
    </row>
    <row r="755" spans="2:16" ht="15.75" customHeight="1" outlineLevel="2">
      <c r="B755" s="1000" t="s">
        <v>1744</v>
      </c>
      <c r="C755" s="842"/>
      <c r="D755" s="939" t="s">
        <v>1552</v>
      </c>
      <c r="E755" s="939">
        <v>1</v>
      </c>
      <c r="F755" s="939" t="s">
        <v>79</v>
      </c>
      <c r="G755" s="921"/>
      <c r="H755" s="939">
        <f>E755*G755</f>
        <v>0</v>
      </c>
      <c r="I755" s="939"/>
      <c r="J755" s="939">
        <f>E755*I755</f>
        <v>0</v>
      </c>
      <c r="K755" s="939">
        <v>28.9</v>
      </c>
      <c r="L755" s="939">
        <f>E755*K755</f>
        <v>28.9</v>
      </c>
      <c r="M755" s="939">
        <f>J755+H755*Onderbouwing_M29!$Q$2+L755</f>
        <v>28.9</v>
      </c>
      <c r="N755" s="840"/>
      <c r="O755" s="889"/>
      <c r="P755" s="889"/>
    </row>
    <row r="756" spans="2:16" ht="15.75" customHeight="1" outlineLevel="2">
      <c r="B756" s="886"/>
      <c r="C756" s="842"/>
      <c r="D756" s="939"/>
      <c r="E756" s="887"/>
      <c r="F756" s="865"/>
      <c r="G756" s="888">
        <v>0</v>
      </c>
      <c r="H756" s="888">
        <f t="shared" si="347"/>
        <v>0</v>
      </c>
      <c r="I756" s="888">
        <v>0</v>
      </c>
      <c r="J756" s="888">
        <f t="shared" si="348"/>
        <v>0</v>
      </c>
      <c r="K756" s="888"/>
      <c r="L756" s="888">
        <f t="shared" si="349"/>
        <v>0</v>
      </c>
      <c r="M756" s="888">
        <f>J756+H756*Onderbouwing_M29!$Q$2+L756</f>
        <v>0</v>
      </c>
      <c r="N756" s="840"/>
      <c r="O756" s="889"/>
      <c r="P756" s="889"/>
    </row>
    <row r="757" spans="2:16" ht="10.25" customHeight="1" outlineLevel="2">
      <c r="B757" s="892"/>
      <c r="C757" s="842"/>
      <c r="D757" s="893"/>
      <c r="E757" s="894"/>
      <c r="F757" s="893"/>
      <c r="G757" s="895"/>
      <c r="H757" s="895"/>
      <c r="I757" s="895"/>
      <c r="J757" s="895"/>
      <c r="K757" s="895"/>
      <c r="L757" s="895"/>
      <c r="M757" s="895"/>
      <c r="N757" s="840"/>
      <c r="O757" s="896"/>
      <c r="P757" s="897"/>
    </row>
    <row r="758" spans="2:16" ht="15.75" customHeight="1" outlineLevel="2">
      <c r="B758" s="849" t="s">
        <v>1664</v>
      </c>
      <c r="C758" s="842"/>
      <c r="D758" s="850" t="s">
        <v>1506</v>
      </c>
      <c r="E758" s="884">
        <v>1</v>
      </c>
      <c r="F758" s="850" t="s">
        <v>79</v>
      </c>
      <c r="G758" s="851"/>
      <c r="H758" s="851">
        <f>SUM(H759:H765)</f>
        <v>0</v>
      </c>
      <c r="I758" s="851"/>
      <c r="J758" s="851">
        <f>SUM(J759:J765)</f>
        <v>0</v>
      </c>
      <c r="K758" s="851"/>
      <c r="L758" s="851">
        <f>SUM(L759:L765)</f>
        <v>121.1</v>
      </c>
      <c r="M758" s="851">
        <f>SUM(M759:M765)</f>
        <v>121.1</v>
      </c>
      <c r="N758" s="840"/>
      <c r="O758" s="852">
        <f>SUM(M759:M765)</f>
        <v>121.1</v>
      </c>
      <c r="P758" s="885" t="str">
        <f>B758</f>
        <v>V4-1-D3</v>
      </c>
    </row>
    <row r="759" spans="2:16" ht="15.5" customHeight="1" outlineLevel="2">
      <c r="B759" s="886"/>
      <c r="C759" s="842"/>
      <c r="D759" s="886" t="s">
        <v>1511</v>
      </c>
      <c r="E759" s="887"/>
      <c r="F759" s="865"/>
      <c r="G759" s="888"/>
      <c r="H759" s="888"/>
      <c r="I759" s="903"/>
      <c r="J759" s="903"/>
      <c r="K759" s="903"/>
      <c r="L759" s="888"/>
      <c r="M759" s="888"/>
      <c r="N759" s="840"/>
      <c r="O759" s="889"/>
      <c r="P759" s="889"/>
    </row>
    <row r="760" spans="2:16" ht="15.75" customHeight="1" outlineLevel="2">
      <c r="B760" s="886"/>
      <c r="C760" s="842"/>
      <c r="D760" s="939" t="str">
        <f>D758</f>
        <v>Dakisolatie -vlaswol deken dik 140mm  Rc=3,5 &gt; 120 m²</v>
      </c>
      <c r="E760" s="939">
        <v>1</v>
      </c>
      <c r="F760" s="939" t="s">
        <v>79</v>
      </c>
      <c r="G760" s="939"/>
      <c r="H760" s="939">
        <f t="shared" ref="H760:H765" si="351">E760*G760</f>
        <v>0</v>
      </c>
      <c r="I760" s="939"/>
      <c r="J760" s="939">
        <f t="shared" ref="J760:J765" si="352">E760*I760</f>
        <v>0</v>
      </c>
      <c r="K760" s="939">
        <v>55</v>
      </c>
      <c r="L760" s="939">
        <f t="shared" ref="L760:L765" si="353">E760*K760</f>
        <v>55</v>
      </c>
      <c r="M760" s="939">
        <f>J760+H760*Onderbouwing_M29!$Q$2+L760</f>
        <v>55</v>
      </c>
      <c r="N760" s="840"/>
      <c r="O760" s="889"/>
      <c r="P760" s="889"/>
    </row>
    <row r="761" spans="2:16" ht="15.75" customHeight="1" outlineLevel="2">
      <c r="B761" s="886"/>
      <c r="C761" s="842"/>
      <c r="D761" s="939"/>
      <c r="E761" s="939"/>
      <c r="F761" s="939"/>
      <c r="G761" s="921"/>
      <c r="H761" s="939"/>
      <c r="I761" s="939"/>
      <c r="J761" s="939"/>
      <c r="K761" s="939"/>
      <c r="L761" s="939"/>
      <c r="M761" s="939"/>
      <c r="N761" s="840"/>
      <c r="O761" s="889"/>
      <c r="P761" s="889"/>
    </row>
    <row r="762" spans="2:16" ht="15.75" customHeight="1" outlineLevel="2">
      <c r="B762" s="1000" t="s">
        <v>1744</v>
      </c>
      <c r="C762" s="842"/>
      <c r="D762" s="939" t="s">
        <v>1545</v>
      </c>
      <c r="E762" s="939">
        <v>1</v>
      </c>
      <c r="F762" s="939" t="s">
        <v>79</v>
      </c>
      <c r="G762" s="921"/>
      <c r="H762" s="939">
        <f t="shared" ref="H762:H763" si="354">E762*G762</f>
        <v>0</v>
      </c>
      <c r="I762" s="921"/>
      <c r="J762" s="939">
        <f>E762*I762</f>
        <v>0</v>
      </c>
      <c r="K762" s="939">
        <v>15</v>
      </c>
      <c r="L762" s="939">
        <f>E762*K762</f>
        <v>15</v>
      </c>
      <c r="M762" s="939">
        <f>J762+H762*Onderbouwing_M29!$Q$2+L762</f>
        <v>15</v>
      </c>
      <c r="N762" s="840"/>
      <c r="O762" s="889"/>
      <c r="P762" s="889"/>
    </row>
    <row r="763" spans="2:16" ht="15.75" customHeight="1" outlineLevel="2">
      <c r="B763" s="1000" t="s">
        <v>1744</v>
      </c>
      <c r="C763" s="842"/>
      <c r="D763" s="939" t="s">
        <v>1547</v>
      </c>
      <c r="E763" s="939">
        <v>1</v>
      </c>
      <c r="F763" s="939" t="s">
        <v>79</v>
      </c>
      <c r="G763" s="921"/>
      <c r="H763" s="939">
        <f t="shared" si="354"/>
        <v>0</v>
      </c>
      <c r="I763" s="939"/>
      <c r="J763" s="939">
        <f>E763*I763</f>
        <v>0</v>
      </c>
      <c r="K763" s="939">
        <v>22.2</v>
      </c>
      <c r="L763" s="939">
        <f>E763*K763</f>
        <v>22.2</v>
      </c>
      <c r="M763" s="939">
        <f>J763+H763*Onderbouwing_M29!$Q$2+L763</f>
        <v>22.2</v>
      </c>
      <c r="N763" s="840"/>
      <c r="O763" s="889"/>
      <c r="P763" s="889"/>
    </row>
    <row r="764" spans="2:16" ht="15.75" customHeight="1" outlineLevel="2">
      <c r="B764" s="1000" t="s">
        <v>1744</v>
      </c>
      <c r="C764" s="842"/>
      <c r="D764" s="939" t="s">
        <v>1552</v>
      </c>
      <c r="E764" s="939">
        <v>1</v>
      </c>
      <c r="F764" s="939" t="s">
        <v>79</v>
      </c>
      <c r="G764" s="921"/>
      <c r="H764" s="939">
        <f>E764*G764</f>
        <v>0</v>
      </c>
      <c r="I764" s="939"/>
      <c r="J764" s="939">
        <f>E764*I764</f>
        <v>0</v>
      </c>
      <c r="K764" s="939">
        <v>28.9</v>
      </c>
      <c r="L764" s="939">
        <f>E764*K764</f>
        <v>28.9</v>
      </c>
      <c r="M764" s="939">
        <f>J764+H764*Onderbouwing_M29!$Q$2+L764</f>
        <v>28.9</v>
      </c>
      <c r="N764" s="840"/>
      <c r="O764" s="889"/>
      <c r="P764" s="889"/>
    </row>
    <row r="765" spans="2:16" ht="15.75" customHeight="1" outlineLevel="2">
      <c r="B765" s="886"/>
      <c r="C765" s="842"/>
      <c r="D765" s="939"/>
      <c r="E765" s="887"/>
      <c r="F765" s="865"/>
      <c r="G765" s="888">
        <v>0</v>
      </c>
      <c r="H765" s="888">
        <f t="shared" si="351"/>
        <v>0</v>
      </c>
      <c r="I765" s="888">
        <v>0</v>
      </c>
      <c r="J765" s="888">
        <f t="shared" si="352"/>
        <v>0</v>
      </c>
      <c r="K765" s="888"/>
      <c r="L765" s="888">
        <f t="shared" si="353"/>
        <v>0</v>
      </c>
      <c r="M765" s="888">
        <f>J765+H765*Onderbouwing_M29!$Q$2+L765</f>
        <v>0</v>
      </c>
      <c r="N765" s="840"/>
      <c r="O765" s="889"/>
      <c r="P765" s="889"/>
    </row>
    <row r="766" spans="2:16" ht="10.25" customHeight="1" outlineLevel="2">
      <c r="B766" s="892"/>
      <c r="C766" s="842"/>
      <c r="D766" s="893"/>
      <c r="E766" s="894"/>
      <c r="F766" s="893"/>
      <c r="G766" s="895"/>
      <c r="H766" s="895"/>
      <c r="I766" s="895"/>
      <c r="J766" s="895"/>
      <c r="K766" s="895"/>
      <c r="L766" s="895"/>
      <c r="M766" s="895"/>
      <c r="N766" s="840"/>
      <c r="O766" s="896"/>
      <c r="P766" s="897"/>
    </row>
    <row r="767" spans="2:16" ht="15.75" customHeight="1" outlineLevel="2">
      <c r="B767" s="849" t="s">
        <v>1665</v>
      </c>
      <c r="C767" s="842"/>
      <c r="D767" s="850" t="s">
        <v>1557</v>
      </c>
      <c r="E767" s="884">
        <v>1</v>
      </c>
      <c r="F767" s="850" t="s">
        <v>79</v>
      </c>
      <c r="G767" s="851"/>
      <c r="H767" s="851">
        <f>SUM(H768:H770)</f>
        <v>0</v>
      </c>
      <c r="I767" s="851"/>
      <c r="J767" s="851">
        <f>SUM(J768:J770)</f>
        <v>0</v>
      </c>
      <c r="K767" s="851"/>
      <c r="L767" s="851">
        <f>SUM(L768:L770)</f>
        <v>9.1</v>
      </c>
      <c r="M767" s="851">
        <f>SUM(M768:M770)</f>
        <v>9.1</v>
      </c>
      <c r="N767" s="840"/>
      <c r="O767" s="852">
        <f>SUM(M768:M770)</f>
        <v>9.1</v>
      </c>
      <c r="P767" s="885" t="str">
        <f>B767</f>
        <v>V4-1-D4</v>
      </c>
    </row>
    <row r="768" spans="2:16" ht="15.5" customHeight="1" outlineLevel="2">
      <c r="B768" s="886"/>
      <c r="C768" s="842"/>
      <c r="D768" s="886" t="s">
        <v>1511</v>
      </c>
      <c r="E768" s="887"/>
      <c r="F768" s="865"/>
      <c r="G768" s="888"/>
      <c r="H768" s="888"/>
      <c r="I768" s="903"/>
      <c r="J768" s="903"/>
      <c r="K768" s="903"/>
      <c r="L768" s="888"/>
      <c r="M768" s="888"/>
      <c r="N768" s="840"/>
      <c r="O768" s="889"/>
      <c r="P768" s="889"/>
    </row>
    <row r="769" spans="2:16" ht="15.75" customHeight="1" outlineLevel="2">
      <c r="B769" s="886"/>
      <c r="C769" s="842"/>
      <c r="D769" s="939" t="str">
        <f>D767</f>
        <v>╚ Meerprijs vlaswol deken dik 190mm Rc=4,5</v>
      </c>
      <c r="E769" s="939">
        <v>1</v>
      </c>
      <c r="F769" s="939" t="s">
        <v>79</v>
      </c>
      <c r="G769" s="939"/>
      <c r="H769" s="939">
        <f t="shared" ref="H769:H770" si="355">E769*G769</f>
        <v>0</v>
      </c>
      <c r="I769" s="939"/>
      <c r="J769" s="939">
        <f t="shared" ref="J769:J770" si="356">E769*I769</f>
        <v>0</v>
      </c>
      <c r="K769" s="939">
        <v>9.1</v>
      </c>
      <c r="L769" s="939">
        <f t="shared" ref="L769:L770" si="357">E769*K769</f>
        <v>9.1</v>
      </c>
      <c r="M769" s="939">
        <f>J769+H769*Onderbouwing_M29!$Q$2+L769</f>
        <v>9.1</v>
      </c>
      <c r="N769" s="840"/>
      <c r="O769" s="889"/>
      <c r="P769" s="889"/>
    </row>
    <row r="770" spans="2:16" ht="15.75" customHeight="1" outlineLevel="2">
      <c r="B770" s="886"/>
      <c r="C770" s="842"/>
      <c r="D770" s="939"/>
      <c r="E770" s="887"/>
      <c r="F770" s="865"/>
      <c r="G770" s="888">
        <v>0</v>
      </c>
      <c r="H770" s="888">
        <f t="shared" si="355"/>
        <v>0</v>
      </c>
      <c r="I770" s="888">
        <v>0</v>
      </c>
      <c r="J770" s="888">
        <f t="shared" si="356"/>
        <v>0</v>
      </c>
      <c r="K770" s="888"/>
      <c r="L770" s="888">
        <f t="shared" si="357"/>
        <v>0</v>
      </c>
      <c r="M770" s="888">
        <f>J770+H770*Onderbouwing_M29!$Q$2+L770</f>
        <v>0</v>
      </c>
      <c r="N770" s="840"/>
      <c r="O770" s="889"/>
      <c r="P770" s="889"/>
    </row>
    <row r="771" spans="2:16" ht="10.25" customHeight="1" outlineLevel="2">
      <c r="B771" s="892"/>
      <c r="C771" s="842"/>
      <c r="D771" s="893"/>
      <c r="E771" s="894"/>
      <c r="F771" s="893"/>
      <c r="G771" s="895"/>
      <c r="H771" s="895"/>
      <c r="I771" s="895"/>
      <c r="J771" s="895"/>
      <c r="K771" s="895"/>
      <c r="L771" s="895"/>
      <c r="M771" s="895"/>
      <c r="N771" s="840"/>
      <c r="O771" s="896"/>
      <c r="P771" s="897"/>
    </row>
    <row r="772" spans="2:16" ht="15.75" customHeight="1" outlineLevel="2">
      <c r="B772" s="849" t="s">
        <v>1666</v>
      </c>
      <c r="C772" s="842"/>
      <c r="D772" s="850" t="s">
        <v>1507</v>
      </c>
      <c r="E772" s="884">
        <v>1</v>
      </c>
      <c r="F772" s="850" t="s">
        <v>79</v>
      </c>
      <c r="G772" s="851"/>
      <c r="H772" s="851">
        <f>SUM(H773:H779)</f>
        <v>0</v>
      </c>
      <c r="I772" s="851"/>
      <c r="J772" s="851">
        <f>SUM(J773:J779)</f>
        <v>0</v>
      </c>
      <c r="K772" s="851"/>
      <c r="L772" s="851">
        <f>SUM(L773:L779)</f>
        <v>141.1</v>
      </c>
      <c r="M772" s="851">
        <f>SUM(M773:M779)</f>
        <v>141.1</v>
      </c>
      <c r="N772" s="840"/>
      <c r="O772" s="852">
        <f>SUM(M773:M779)</f>
        <v>141.1</v>
      </c>
      <c r="P772" s="885" t="str">
        <f>B772</f>
        <v>V4-1-E1</v>
      </c>
    </row>
    <row r="773" spans="2:16" ht="15.75" customHeight="1" outlineLevel="2">
      <c r="B773" s="886"/>
      <c r="C773" s="842"/>
      <c r="D773" s="886" t="s">
        <v>1510</v>
      </c>
      <c r="E773" s="887"/>
      <c r="F773" s="865"/>
      <c r="G773" s="888"/>
      <c r="H773" s="888"/>
      <c r="I773" s="903"/>
      <c r="J773" s="903"/>
      <c r="K773" s="903"/>
      <c r="L773" s="888"/>
      <c r="M773" s="888"/>
      <c r="N773" s="840"/>
      <c r="O773" s="889"/>
      <c r="P773" s="889"/>
    </row>
    <row r="774" spans="2:16" ht="15.75" customHeight="1" outlineLevel="2">
      <c r="B774" s="886"/>
      <c r="C774" s="842"/>
      <c r="D774" s="939" t="str">
        <f>D772</f>
        <v>Dakisolatie -grasvezel dik 160mm Rc=3,5 &lt; 45 m²</v>
      </c>
      <c r="E774" s="939">
        <v>1</v>
      </c>
      <c r="F774" s="939" t="s">
        <v>79</v>
      </c>
      <c r="G774" s="939"/>
      <c r="H774" s="939">
        <f t="shared" ref="H774:H779" si="358">E774*G774</f>
        <v>0</v>
      </c>
      <c r="I774" s="939"/>
      <c r="J774" s="939">
        <f t="shared" ref="J774:J779" si="359">E774*I774</f>
        <v>0</v>
      </c>
      <c r="K774" s="939">
        <v>75</v>
      </c>
      <c r="L774" s="939">
        <f t="shared" ref="L774:L779" si="360">E774*K774</f>
        <v>75</v>
      </c>
      <c r="M774" s="939">
        <f>J774+H774*Onderbouwing_M29!$Q$2+L774</f>
        <v>75</v>
      </c>
      <c r="N774" s="840"/>
      <c r="O774" s="889"/>
      <c r="P774" s="889"/>
    </row>
    <row r="775" spans="2:16" ht="15.75" customHeight="1" outlineLevel="2">
      <c r="B775" s="886"/>
      <c r="C775" s="842"/>
      <c r="D775" s="939"/>
      <c r="E775" s="939"/>
      <c r="F775" s="939"/>
      <c r="G775" s="921"/>
      <c r="H775" s="939"/>
      <c r="I775" s="939"/>
      <c r="J775" s="939"/>
      <c r="K775" s="939"/>
      <c r="L775" s="939"/>
      <c r="M775" s="939"/>
      <c r="N775" s="840"/>
      <c r="O775" s="889"/>
      <c r="P775" s="889"/>
    </row>
    <row r="776" spans="2:16" ht="15.75" customHeight="1" outlineLevel="2">
      <c r="B776" s="1000" t="s">
        <v>1744</v>
      </c>
      <c r="C776" s="842"/>
      <c r="D776" s="939" t="s">
        <v>1545</v>
      </c>
      <c r="E776" s="939">
        <v>1</v>
      </c>
      <c r="F776" s="939" t="s">
        <v>79</v>
      </c>
      <c r="G776" s="921"/>
      <c r="H776" s="939">
        <f t="shared" ref="H776:H777" si="361">E776*G776</f>
        <v>0</v>
      </c>
      <c r="I776" s="921"/>
      <c r="J776" s="939">
        <f>E776*I776</f>
        <v>0</v>
      </c>
      <c r="K776" s="939">
        <v>15</v>
      </c>
      <c r="L776" s="939">
        <f>E776*K776</f>
        <v>15</v>
      </c>
      <c r="M776" s="939">
        <f>J776+H776*Onderbouwing_M29!$Q$2+L776</f>
        <v>15</v>
      </c>
      <c r="N776" s="840"/>
      <c r="O776" s="889"/>
      <c r="P776" s="889"/>
    </row>
    <row r="777" spans="2:16" ht="15.75" customHeight="1" outlineLevel="2">
      <c r="B777" s="1000" t="s">
        <v>1744</v>
      </c>
      <c r="C777" s="842"/>
      <c r="D777" s="939" t="s">
        <v>1547</v>
      </c>
      <c r="E777" s="939">
        <v>1</v>
      </c>
      <c r="F777" s="939" t="s">
        <v>79</v>
      </c>
      <c r="G777" s="921"/>
      <c r="H777" s="939">
        <f t="shared" si="361"/>
        <v>0</v>
      </c>
      <c r="I777" s="939"/>
      <c r="J777" s="939">
        <f>E777*I777</f>
        <v>0</v>
      </c>
      <c r="K777" s="939">
        <v>22.2</v>
      </c>
      <c r="L777" s="939">
        <f>E777*K777</f>
        <v>22.2</v>
      </c>
      <c r="M777" s="939">
        <f>J777+H777*Onderbouwing_M29!$Q$2+L777</f>
        <v>22.2</v>
      </c>
      <c r="N777" s="840"/>
      <c r="O777" s="889"/>
      <c r="P777" s="889"/>
    </row>
    <row r="778" spans="2:16" ht="15.75" customHeight="1" outlineLevel="2">
      <c r="B778" s="1000" t="s">
        <v>1744</v>
      </c>
      <c r="C778" s="842"/>
      <c r="D778" s="939" t="s">
        <v>1552</v>
      </c>
      <c r="E778" s="939">
        <v>1</v>
      </c>
      <c r="F778" s="939" t="s">
        <v>79</v>
      </c>
      <c r="G778" s="921"/>
      <c r="H778" s="939">
        <f>E778*G778</f>
        <v>0</v>
      </c>
      <c r="I778" s="939"/>
      <c r="J778" s="939">
        <f>E778*I778</f>
        <v>0</v>
      </c>
      <c r="K778" s="939">
        <v>28.9</v>
      </c>
      <c r="L778" s="939">
        <f>E778*K778</f>
        <v>28.9</v>
      </c>
      <c r="M778" s="939">
        <f>J778+H778*Onderbouwing_M29!$Q$2+L778</f>
        <v>28.9</v>
      </c>
      <c r="N778" s="840"/>
      <c r="O778" s="889"/>
      <c r="P778" s="889"/>
    </row>
    <row r="779" spans="2:16" ht="15.75" customHeight="1" outlineLevel="2">
      <c r="B779" s="886"/>
      <c r="C779" s="842"/>
      <c r="D779" s="939"/>
      <c r="E779" s="887"/>
      <c r="F779" s="865"/>
      <c r="G779" s="888">
        <v>0</v>
      </c>
      <c r="H779" s="888">
        <f t="shared" si="358"/>
        <v>0</v>
      </c>
      <c r="I779" s="888">
        <v>0</v>
      </c>
      <c r="J779" s="888">
        <f t="shared" si="359"/>
        <v>0</v>
      </c>
      <c r="K779" s="888"/>
      <c r="L779" s="888">
        <f t="shared" si="360"/>
        <v>0</v>
      </c>
      <c r="M779" s="888">
        <f>J779+H779*Onderbouwing_M29!$Q$2+L779</f>
        <v>0</v>
      </c>
      <c r="N779" s="840"/>
      <c r="O779" s="889"/>
      <c r="P779" s="889"/>
    </row>
    <row r="780" spans="2:16" ht="10.25" customHeight="1" outlineLevel="2">
      <c r="B780" s="892"/>
      <c r="C780" s="842"/>
      <c r="D780" s="893"/>
      <c r="E780" s="894"/>
      <c r="F780" s="893"/>
      <c r="G780" s="895"/>
      <c r="H780" s="895"/>
      <c r="I780" s="895"/>
      <c r="J780" s="895"/>
      <c r="K780" s="895"/>
      <c r="L780" s="895"/>
      <c r="M780" s="895"/>
      <c r="N780" s="840"/>
      <c r="O780" s="896"/>
      <c r="P780" s="897"/>
    </row>
    <row r="781" spans="2:16" ht="15.75" customHeight="1" outlineLevel="2">
      <c r="B781" s="849" t="s">
        <v>1667</v>
      </c>
      <c r="C781" s="842"/>
      <c r="D781" s="850" t="s">
        <v>1508</v>
      </c>
      <c r="E781" s="884">
        <v>1</v>
      </c>
      <c r="F781" s="850" t="s">
        <v>79</v>
      </c>
      <c r="G781" s="851"/>
      <c r="H781" s="851">
        <f>SUM(H782:H788)</f>
        <v>0</v>
      </c>
      <c r="I781" s="851"/>
      <c r="J781" s="851">
        <f>SUM(J782:J788)</f>
        <v>0</v>
      </c>
      <c r="K781" s="851"/>
      <c r="L781" s="851">
        <f>SUM(L782:L788)</f>
        <v>136.1</v>
      </c>
      <c r="M781" s="851">
        <f>SUM(M782:M788)</f>
        <v>136.1</v>
      </c>
      <c r="N781" s="840"/>
      <c r="O781" s="852">
        <f>SUM(M782:M788)</f>
        <v>136.1</v>
      </c>
      <c r="P781" s="885" t="str">
        <f>B781</f>
        <v>V4-1-E2</v>
      </c>
    </row>
    <row r="782" spans="2:16" ht="15.75" customHeight="1" outlineLevel="2">
      <c r="B782" s="886"/>
      <c r="C782" s="842"/>
      <c r="D782" s="886" t="s">
        <v>1510</v>
      </c>
      <c r="E782" s="887"/>
      <c r="F782" s="865"/>
      <c r="G782" s="888"/>
      <c r="H782" s="888"/>
      <c r="I782" s="903"/>
      <c r="J782" s="903"/>
      <c r="K782" s="903"/>
      <c r="L782" s="888"/>
      <c r="M782" s="888"/>
      <c r="N782" s="840"/>
      <c r="O782" s="889"/>
      <c r="P782" s="889"/>
    </row>
    <row r="783" spans="2:16" ht="15.75" customHeight="1" outlineLevel="2">
      <c r="B783" s="886"/>
      <c r="C783" s="842"/>
      <c r="D783" s="939" t="str">
        <f>D781</f>
        <v>Dakisolatie -grasvezel dik 160mm  Rc=3,5 45- 120 m²</v>
      </c>
      <c r="E783" s="939">
        <v>1</v>
      </c>
      <c r="F783" s="939" t="s">
        <v>79</v>
      </c>
      <c r="G783" s="939"/>
      <c r="H783" s="939">
        <f t="shared" ref="H783:H788" si="362">E783*G783</f>
        <v>0</v>
      </c>
      <c r="I783" s="939"/>
      <c r="J783" s="939">
        <f t="shared" ref="J783:J788" si="363">E783*I783</f>
        <v>0</v>
      </c>
      <c r="K783" s="939">
        <v>70</v>
      </c>
      <c r="L783" s="939">
        <f t="shared" ref="L783:L788" si="364">E783*K783</f>
        <v>70</v>
      </c>
      <c r="M783" s="939">
        <f>J783+H783*Onderbouwing_M29!$Q$2+L783</f>
        <v>70</v>
      </c>
      <c r="N783" s="840"/>
      <c r="O783" s="889"/>
      <c r="P783" s="889"/>
    </row>
    <row r="784" spans="2:16" ht="15.75" customHeight="1" outlineLevel="2">
      <c r="B784" s="886"/>
      <c r="C784" s="842"/>
      <c r="D784" s="939"/>
      <c r="E784" s="939"/>
      <c r="F784" s="939"/>
      <c r="G784" s="921"/>
      <c r="H784" s="939"/>
      <c r="I784" s="939"/>
      <c r="J784" s="939"/>
      <c r="K784" s="939"/>
      <c r="L784" s="939"/>
      <c r="M784" s="939"/>
      <c r="N784" s="840"/>
      <c r="O784" s="889"/>
      <c r="P784" s="889"/>
    </row>
    <row r="785" spans="2:16" ht="15.75" customHeight="1" outlineLevel="2">
      <c r="B785" s="1000" t="s">
        <v>1744</v>
      </c>
      <c r="C785" s="842"/>
      <c r="D785" s="939" t="s">
        <v>1545</v>
      </c>
      <c r="E785" s="939">
        <v>1</v>
      </c>
      <c r="F785" s="939" t="s">
        <v>79</v>
      </c>
      <c r="G785" s="921"/>
      <c r="H785" s="939">
        <f t="shared" ref="H785:H786" si="365">E785*G785</f>
        <v>0</v>
      </c>
      <c r="I785" s="921"/>
      <c r="J785" s="939">
        <f>E785*I785</f>
        <v>0</v>
      </c>
      <c r="K785" s="939">
        <v>15</v>
      </c>
      <c r="L785" s="939">
        <f>E785*K785</f>
        <v>15</v>
      </c>
      <c r="M785" s="939">
        <f>J785+H785*Onderbouwing_M29!$Q$2+L785</f>
        <v>15</v>
      </c>
      <c r="N785" s="840"/>
      <c r="O785" s="889"/>
      <c r="P785" s="889"/>
    </row>
    <row r="786" spans="2:16" ht="15.75" customHeight="1" outlineLevel="2">
      <c r="B786" s="1000" t="s">
        <v>1744</v>
      </c>
      <c r="C786" s="842"/>
      <c r="D786" s="939" t="s">
        <v>1547</v>
      </c>
      <c r="E786" s="939">
        <v>1</v>
      </c>
      <c r="F786" s="939" t="s">
        <v>79</v>
      </c>
      <c r="G786" s="921"/>
      <c r="H786" s="939">
        <f t="shared" si="365"/>
        <v>0</v>
      </c>
      <c r="I786" s="939"/>
      <c r="J786" s="939">
        <f>E786*I786</f>
        <v>0</v>
      </c>
      <c r="K786" s="939">
        <v>22.2</v>
      </c>
      <c r="L786" s="939">
        <f>E786*K786</f>
        <v>22.2</v>
      </c>
      <c r="M786" s="939">
        <f>J786+H786*Onderbouwing_M29!$Q$2+L786</f>
        <v>22.2</v>
      </c>
      <c r="N786" s="840"/>
      <c r="O786" s="889"/>
      <c r="P786" s="889"/>
    </row>
    <row r="787" spans="2:16" ht="15.75" customHeight="1" outlineLevel="2">
      <c r="B787" s="1000" t="s">
        <v>1744</v>
      </c>
      <c r="C787" s="842"/>
      <c r="D787" s="939" t="s">
        <v>1552</v>
      </c>
      <c r="E787" s="939">
        <v>1</v>
      </c>
      <c r="F787" s="939" t="s">
        <v>79</v>
      </c>
      <c r="G787" s="921"/>
      <c r="H787" s="939">
        <f>E787*G787</f>
        <v>0</v>
      </c>
      <c r="I787" s="939"/>
      <c r="J787" s="939">
        <f>E787*I787</f>
        <v>0</v>
      </c>
      <c r="K787" s="939">
        <v>28.9</v>
      </c>
      <c r="L787" s="939">
        <f>E787*K787</f>
        <v>28.9</v>
      </c>
      <c r="M787" s="939">
        <f>J787+H787*Onderbouwing_M29!$Q$2+L787</f>
        <v>28.9</v>
      </c>
      <c r="N787" s="840"/>
      <c r="O787" s="889"/>
      <c r="P787" s="889"/>
    </row>
    <row r="788" spans="2:16" ht="15.75" customHeight="1" outlineLevel="2">
      <c r="B788" s="886"/>
      <c r="C788" s="842"/>
      <c r="D788" s="939"/>
      <c r="E788" s="887"/>
      <c r="F788" s="865"/>
      <c r="G788" s="888">
        <v>0</v>
      </c>
      <c r="H788" s="888">
        <f t="shared" si="362"/>
        <v>0</v>
      </c>
      <c r="I788" s="888">
        <v>0</v>
      </c>
      <c r="J788" s="888">
        <f t="shared" si="363"/>
        <v>0</v>
      </c>
      <c r="K788" s="888"/>
      <c r="L788" s="888">
        <f t="shared" si="364"/>
        <v>0</v>
      </c>
      <c r="M788" s="888">
        <f>J788+H788*Onderbouwing_M29!$Q$2+L788</f>
        <v>0</v>
      </c>
      <c r="N788" s="840"/>
      <c r="O788" s="889"/>
      <c r="P788" s="889"/>
    </row>
    <row r="789" spans="2:16" ht="10.25" customHeight="1" outlineLevel="2">
      <c r="B789" s="892"/>
      <c r="C789" s="842"/>
      <c r="D789" s="893"/>
      <c r="E789" s="894"/>
      <c r="F789" s="893"/>
      <c r="G789" s="895"/>
      <c r="H789" s="895"/>
      <c r="I789" s="895"/>
      <c r="J789" s="895"/>
      <c r="K789" s="895"/>
      <c r="L789" s="895"/>
      <c r="M789" s="895"/>
      <c r="N789" s="840"/>
      <c r="O789" s="896"/>
      <c r="P789" s="897"/>
    </row>
    <row r="790" spans="2:16" ht="15.75" customHeight="1" outlineLevel="2">
      <c r="B790" s="849" t="s">
        <v>1668</v>
      </c>
      <c r="C790" s="842"/>
      <c r="D790" s="850" t="s">
        <v>1509</v>
      </c>
      <c r="E790" s="884">
        <v>1</v>
      </c>
      <c r="F790" s="850" t="s">
        <v>79</v>
      </c>
      <c r="G790" s="851"/>
      <c r="H790" s="851">
        <f>SUM(H791:H797)</f>
        <v>0</v>
      </c>
      <c r="I790" s="851"/>
      <c r="J790" s="851">
        <f>SUM(J791:J797)</f>
        <v>0</v>
      </c>
      <c r="K790" s="851"/>
      <c r="L790" s="851">
        <f>SUM(L791:L797)</f>
        <v>131.1</v>
      </c>
      <c r="M790" s="851">
        <f>SUM(M791:M797)</f>
        <v>131.1</v>
      </c>
      <c r="N790" s="840"/>
      <c r="O790" s="852">
        <f>SUM(M791:M797)</f>
        <v>131.1</v>
      </c>
      <c r="P790" s="885" t="str">
        <f>B790</f>
        <v>V4-1-E3</v>
      </c>
    </row>
    <row r="791" spans="2:16" ht="15.5" customHeight="1" outlineLevel="2">
      <c r="B791" s="886"/>
      <c r="C791" s="842"/>
      <c r="D791" s="886" t="s">
        <v>1510</v>
      </c>
      <c r="E791" s="887"/>
      <c r="F791" s="865"/>
      <c r="G791" s="888"/>
      <c r="H791" s="888"/>
      <c r="I791" s="903"/>
      <c r="J791" s="903"/>
      <c r="K791" s="903"/>
      <c r="L791" s="888"/>
      <c r="M791" s="888"/>
      <c r="N791" s="840"/>
      <c r="O791" s="889"/>
      <c r="P791" s="889"/>
    </row>
    <row r="792" spans="2:16" ht="15.75" customHeight="1" outlineLevel="2">
      <c r="B792" s="886"/>
      <c r="C792" s="842"/>
      <c r="D792" s="939" t="str">
        <f>D790</f>
        <v>Dakisolatie -grasvezel dik 160mm  Rc=3,5 &gt; 120 m²</v>
      </c>
      <c r="E792" s="939">
        <v>1</v>
      </c>
      <c r="F792" s="939" t="s">
        <v>79</v>
      </c>
      <c r="G792" s="939"/>
      <c r="H792" s="939">
        <f t="shared" ref="H792:H797" si="366">E792*G792</f>
        <v>0</v>
      </c>
      <c r="I792" s="939"/>
      <c r="J792" s="939">
        <f t="shared" ref="J792:J797" si="367">E792*I792</f>
        <v>0</v>
      </c>
      <c r="K792" s="939">
        <v>65</v>
      </c>
      <c r="L792" s="939">
        <f t="shared" ref="L792:L797" si="368">E792*K792</f>
        <v>65</v>
      </c>
      <c r="M792" s="939">
        <f>J792+H792*Onderbouwing_M29!$Q$2+L792</f>
        <v>65</v>
      </c>
      <c r="N792" s="840"/>
      <c r="O792" s="889"/>
      <c r="P792" s="889"/>
    </row>
    <row r="793" spans="2:16" ht="15.75" customHeight="1" outlineLevel="2">
      <c r="B793" s="886"/>
      <c r="C793" s="842"/>
      <c r="D793" s="939"/>
      <c r="E793" s="939"/>
      <c r="F793" s="939"/>
      <c r="G793" s="921"/>
      <c r="H793" s="939"/>
      <c r="I793" s="939"/>
      <c r="J793" s="939"/>
      <c r="K793" s="939"/>
      <c r="L793" s="939"/>
      <c r="M793" s="939"/>
      <c r="N793" s="840"/>
      <c r="O793" s="889"/>
      <c r="P793" s="889"/>
    </row>
    <row r="794" spans="2:16" ht="15.75" customHeight="1" outlineLevel="2">
      <c r="B794" s="1000" t="s">
        <v>1744</v>
      </c>
      <c r="C794" s="842"/>
      <c r="D794" s="939" t="s">
        <v>1545</v>
      </c>
      <c r="E794" s="939">
        <v>1</v>
      </c>
      <c r="F794" s="939" t="s">
        <v>79</v>
      </c>
      <c r="G794" s="921"/>
      <c r="H794" s="939">
        <f t="shared" ref="H794:H795" si="369">E794*G794</f>
        <v>0</v>
      </c>
      <c r="I794" s="921"/>
      <c r="J794" s="939">
        <f>E794*I794</f>
        <v>0</v>
      </c>
      <c r="K794" s="939">
        <v>15</v>
      </c>
      <c r="L794" s="939">
        <f>E794*K794</f>
        <v>15</v>
      </c>
      <c r="M794" s="939">
        <f>J794+H794*Onderbouwing_M29!$Q$2+L794</f>
        <v>15</v>
      </c>
      <c r="N794" s="840"/>
      <c r="O794" s="889"/>
      <c r="P794" s="889"/>
    </row>
    <row r="795" spans="2:16" ht="15.75" customHeight="1" outlineLevel="2">
      <c r="B795" s="1000" t="s">
        <v>1744</v>
      </c>
      <c r="C795" s="842"/>
      <c r="D795" s="939" t="s">
        <v>1547</v>
      </c>
      <c r="E795" s="939">
        <v>1</v>
      </c>
      <c r="F795" s="939" t="s">
        <v>79</v>
      </c>
      <c r="G795" s="921"/>
      <c r="H795" s="939">
        <f t="shared" si="369"/>
        <v>0</v>
      </c>
      <c r="I795" s="939"/>
      <c r="J795" s="939">
        <f>E795*I795</f>
        <v>0</v>
      </c>
      <c r="K795" s="939">
        <v>22.2</v>
      </c>
      <c r="L795" s="939">
        <f>E795*K795</f>
        <v>22.2</v>
      </c>
      <c r="M795" s="939">
        <f>J795+H795*Onderbouwing_M29!$Q$2+L795</f>
        <v>22.2</v>
      </c>
      <c r="N795" s="840"/>
      <c r="O795" s="889"/>
      <c r="P795" s="889"/>
    </row>
    <row r="796" spans="2:16" ht="15.75" customHeight="1" outlineLevel="2">
      <c r="B796" s="1000" t="s">
        <v>1744</v>
      </c>
      <c r="C796" s="842"/>
      <c r="D796" s="939" t="s">
        <v>1552</v>
      </c>
      <c r="E796" s="939">
        <v>1</v>
      </c>
      <c r="F796" s="939" t="s">
        <v>79</v>
      </c>
      <c r="G796" s="921"/>
      <c r="H796" s="939">
        <f>E796*G796</f>
        <v>0</v>
      </c>
      <c r="I796" s="939"/>
      <c r="J796" s="939">
        <f>E796*I796</f>
        <v>0</v>
      </c>
      <c r="K796" s="939">
        <v>28.9</v>
      </c>
      <c r="L796" s="939">
        <f>E796*K796</f>
        <v>28.9</v>
      </c>
      <c r="M796" s="939">
        <f>J796+H796*Onderbouwing_M29!$Q$2+L796</f>
        <v>28.9</v>
      </c>
      <c r="N796" s="840"/>
      <c r="O796" s="889"/>
      <c r="P796" s="889"/>
    </row>
    <row r="797" spans="2:16" ht="15.75" customHeight="1" outlineLevel="2">
      <c r="B797" s="886"/>
      <c r="C797" s="842"/>
      <c r="D797" s="939"/>
      <c r="E797" s="887"/>
      <c r="F797" s="865"/>
      <c r="G797" s="888">
        <v>0</v>
      </c>
      <c r="H797" s="888">
        <f t="shared" si="366"/>
        <v>0</v>
      </c>
      <c r="I797" s="888">
        <v>0</v>
      </c>
      <c r="J797" s="888">
        <f t="shared" si="367"/>
        <v>0</v>
      </c>
      <c r="K797" s="888"/>
      <c r="L797" s="888">
        <f t="shared" si="368"/>
        <v>0</v>
      </c>
      <c r="M797" s="888">
        <f>J797+H797*Onderbouwing_M29!$Q$2+L797</f>
        <v>0</v>
      </c>
      <c r="N797" s="840"/>
      <c r="O797" s="889"/>
      <c r="P797" s="889"/>
    </row>
    <row r="798" spans="2:16" ht="10.25" customHeight="1" outlineLevel="2">
      <c r="B798" s="892"/>
      <c r="C798" s="842"/>
      <c r="D798" s="893"/>
      <c r="E798" s="894"/>
      <c r="F798" s="893"/>
      <c r="G798" s="895"/>
      <c r="H798" s="895"/>
      <c r="I798" s="895"/>
      <c r="J798" s="895"/>
      <c r="K798" s="895"/>
      <c r="L798" s="895"/>
      <c r="M798" s="895"/>
      <c r="N798" s="840"/>
      <c r="O798" s="896"/>
      <c r="P798" s="897"/>
    </row>
    <row r="799" spans="2:16" ht="15.75" customHeight="1" outlineLevel="2">
      <c r="B799" s="849" t="s">
        <v>1669</v>
      </c>
      <c r="C799" s="842"/>
      <c r="D799" s="850" t="s">
        <v>1558</v>
      </c>
      <c r="E799" s="884">
        <v>1</v>
      </c>
      <c r="F799" s="850" t="s">
        <v>79</v>
      </c>
      <c r="G799" s="851"/>
      <c r="H799" s="851">
        <f>SUM(H800:H802)</f>
        <v>0</v>
      </c>
      <c r="I799" s="851"/>
      <c r="J799" s="851">
        <f>SUM(J800:J802)</f>
        <v>0</v>
      </c>
      <c r="K799" s="851"/>
      <c r="L799" s="851">
        <f>SUM(L800:L802)</f>
        <v>9.8000000000000007</v>
      </c>
      <c r="M799" s="851">
        <f>SUM(M800:M802)</f>
        <v>9.8000000000000007</v>
      </c>
      <c r="N799" s="840"/>
      <c r="O799" s="852">
        <f>SUM(M800:M802)</f>
        <v>9.8000000000000007</v>
      </c>
      <c r="P799" s="885" t="str">
        <f>B799</f>
        <v>V4-1-E4</v>
      </c>
    </row>
    <row r="800" spans="2:16" ht="15.5" customHeight="1" outlineLevel="2">
      <c r="B800" s="886"/>
      <c r="C800" s="842"/>
      <c r="D800" s="886" t="s">
        <v>1510</v>
      </c>
      <c r="E800" s="887"/>
      <c r="F800" s="865"/>
      <c r="G800" s="888"/>
      <c r="H800" s="888"/>
      <c r="I800" s="903"/>
      <c r="J800" s="903"/>
      <c r="K800" s="903"/>
      <c r="L800" s="888"/>
      <c r="M800" s="888"/>
      <c r="N800" s="840"/>
      <c r="O800" s="889"/>
      <c r="P800" s="889"/>
    </row>
    <row r="801" spans="2:16" ht="15.75" customHeight="1" outlineLevel="2">
      <c r="B801" s="886"/>
      <c r="C801" s="842"/>
      <c r="D801" s="939" t="str">
        <f>D799</f>
        <v>╚ Meerprijs grasvezel dik 230mm Rc=4,5</v>
      </c>
      <c r="E801" s="939">
        <v>1</v>
      </c>
      <c r="F801" s="939" t="s">
        <v>79</v>
      </c>
      <c r="G801" s="939"/>
      <c r="H801" s="939">
        <f t="shared" ref="H801:H802" si="370">E801*G801</f>
        <v>0</v>
      </c>
      <c r="I801" s="939"/>
      <c r="J801" s="939">
        <f t="shared" ref="J801:J802" si="371">E801*I801</f>
        <v>0</v>
      </c>
      <c r="K801" s="939">
        <v>9.8000000000000007</v>
      </c>
      <c r="L801" s="939">
        <f t="shared" ref="L801:L802" si="372">E801*K801</f>
        <v>9.8000000000000007</v>
      </c>
      <c r="M801" s="939">
        <f>J801+H801*Onderbouwing_M29!$Q$2+L801</f>
        <v>9.8000000000000007</v>
      </c>
      <c r="N801" s="840"/>
      <c r="O801" s="889"/>
      <c r="P801" s="889"/>
    </row>
    <row r="802" spans="2:16" ht="15.75" customHeight="1" outlineLevel="2">
      <c r="B802" s="886"/>
      <c r="C802" s="842"/>
      <c r="D802" s="939"/>
      <c r="E802" s="887"/>
      <c r="F802" s="865"/>
      <c r="G802" s="888">
        <v>0</v>
      </c>
      <c r="H802" s="888">
        <f t="shared" si="370"/>
        <v>0</v>
      </c>
      <c r="I802" s="888">
        <v>0</v>
      </c>
      <c r="J802" s="888">
        <f t="shared" si="371"/>
        <v>0</v>
      </c>
      <c r="K802" s="888"/>
      <c r="L802" s="888">
        <f t="shared" si="372"/>
        <v>0</v>
      </c>
      <c r="M802" s="888">
        <f>J802+H802*Onderbouwing_M29!$Q$2+L802</f>
        <v>0</v>
      </c>
      <c r="N802" s="840"/>
      <c r="O802" s="889"/>
      <c r="P802" s="889"/>
    </row>
    <row r="803" spans="2:16" ht="10.25" customHeight="1" outlineLevel="2">
      <c r="B803" s="892"/>
      <c r="C803" s="842"/>
      <c r="D803" s="893"/>
      <c r="E803" s="894"/>
      <c r="F803" s="893"/>
      <c r="G803" s="895"/>
      <c r="H803" s="895"/>
      <c r="I803" s="895"/>
      <c r="J803" s="895"/>
      <c r="K803" s="895"/>
      <c r="L803" s="895"/>
      <c r="M803" s="895"/>
      <c r="N803" s="840"/>
      <c r="O803" s="896"/>
      <c r="P803" s="897"/>
    </row>
    <row r="804" spans="2:16" ht="15.75" customHeight="1" outlineLevel="2">
      <c r="B804" s="849" t="s">
        <v>1670</v>
      </c>
      <c r="C804" s="842"/>
      <c r="D804" s="850" t="s">
        <v>1512</v>
      </c>
      <c r="E804" s="884">
        <v>1</v>
      </c>
      <c r="F804" s="850" t="s">
        <v>79</v>
      </c>
      <c r="G804" s="851"/>
      <c r="H804" s="851">
        <f>SUM(H805:H811)</f>
        <v>0</v>
      </c>
      <c r="I804" s="851"/>
      <c r="J804" s="851">
        <f>SUM(J805:J811)</f>
        <v>0</v>
      </c>
      <c r="K804" s="851"/>
      <c r="L804" s="851">
        <f>SUM(L805:L811)</f>
        <v>141.1</v>
      </c>
      <c r="M804" s="851">
        <f>SUM(M805:M811)</f>
        <v>141.1</v>
      </c>
      <c r="N804" s="840"/>
      <c r="O804" s="852">
        <f>SUM(M805:M811)</f>
        <v>141.1</v>
      </c>
      <c r="P804" s="885" t="str">
        <f>B804</f>
        <v>V4-1-F1</v>
      </c>
    </row>
    <row r="805" spans="2:16" ht="15.75" customHeight="1" outlineLevel="2">
      <c r="B805" s="886"/>
      <c r="C805" s="842"/>
      <c r="D805" s="886" t="s">
        <v>1510</v>
      </c>
      <c r="E805" s="887"/>
      <c r="F805" s="865"/>
      <c r="G805" s="888"/>
      <c r="H805" s="888"/>
      <c r="I805" s="903"/>
      <c r="J805" s="903"/>
      <c r="K805" s="903"/>
      <c r="L805" s="888"/>
      <c r="M805" s="888"/>
      <c r="N805" s="840"/>
      <c r="O805" s="889"/>
      <c r="P805" s="889"/>
    </row>
    <row r="806" spans="2:16" ht="15.75" customHeight="1" outlineLevel="2">
      <c r="B806" s="886"/>
      <c r="C806" s="842"/>
      <c r="D806" s="939" t="str">
        <f>D804</f>
        <v>Dakisolatie -hennepvezel dik 150mm Rc=3,5 &lt; 45 m²</v>
      </c>
      <c r="E806" s="939">
        <v>1</v>
      </c>
      <c r="F806" s="939" t="s">
        <v>79</v>
      </c>
      <c r="G806" s="939"/>
      <c r="H806" s="939">
        <f t="shared" ref="H806:H811" si="373">E806*G806</f>
        <v>0</v>
      </c>
      <c r="I806" s="939"/>
      <c r="J806" s="939">
        <f t="shared" ref="J806:J811" si="374">E806*I806</f>
        <v>0</v>
      </c>
      <c r="K806" s="939">
        <v>75</v>
      </c>
      <c r="L806" s="939">
        <f t="shared" ref="L806:L811" si="375">E806*K806</f>
        <v>75</v>
      </c>
      <c r="M806" s="939">
        <f>J806+H806*Onderbouwing_M29!$Q$2+L806</f>
        <v>75</v>
      </c>
      <c r="N806" s="840"/>
      <c r="O806" s="889"/>
      <c r="P806" s="889"/>
    </row>
    <row r="807" spans="2:16" ht="15.75" customHeight="1" outlineLevel="2">
      <c r="B807" s="886"/>
      <c r="C807" s="842"/>
      <c r="D807" s="939"/>
      <c r="E807" s="939"/>
      <c r="F807" s="939"/>
      <c r="G807" s="921"/>
      <c r="H807" s="939"/>
      <c r="I807" s="939"/>
      <c r="J807" s="939"/>
      <c r="K807" s="939"/>
      <c r="L807" s="939"/>
      <c r="M807" s="939"/>
      <c r="N807" s="840"/>
      <c r="O807" s="889"/>
      <c r="P807" s="889"/>
    </row>
    <row r="808" spans="2:16" ht="15.75" customHeight="1" outlineLevel="2">
      <c r="B808" s="1000" t="s">
        <v>1744</v>
      </c>
      <c r="C808" s="842"/>
      <c r="D808" s="939" t="s">
        <v>1545</v>
      </c>
      <c r="E808" s="939">
        <v>1</v>
      </c>
      <c r="F808" s="939" t="s">
        <v>79</v>
      </c>
      <c r="G808" s="921"/>
      <c r="H808" s="939">
        <f t="shared" ref="H808:H809" si="376">E808*G808</f>
        <v>0</v>
      </c>
      <c r="I808" s="921"/>
      <c r="J808" s="939">
        <f>E808*I808</f>
        <v>0</v>
      </c>
      <c r="K808" s="939">
        <v>15</v>
      </c>
      <c r="L808" s="939">
        <f>E808*K808</f>
        <v>15</v>
      </c>
      <c r="M808" s="939">
        <f>J808+H808*Onderbouwing_M29!$Q$2+L808</f>
        <v>15</v>
      </c>
      <c r="N808" s="840"/>
      <c r="O808" s="889"/>
      <c r="P808" s="889"/>
    </row>
    <row r="809" spans="2:16" ht="15.75" customHeight="1" outlineLevel="2">
      <c r="B809" s="1000" t="s">
        <v>1744</v>
      </c>
      <c r="C809" s="842"/>
      <c r="D809" s="939" t="s">
        <v>1547</v>
      </c>
      <c r="E809" s="939">
        <v>1</v>
      </c>
      <c r="F809" s="939" t="s">
        <v>79</v>
      </c>
      <c r="G809" s="921"/>
      <c r="H809" s="939">
        <f t="shared" si="376"/>
        <v>0</v>
      </c>
      <c r="I809" s="939"/>
      <c r="J809" s="939">
        <f>E809*I809</f>
        <v>0</v>
      </c>
      <c r="K809" s="939">
        <v>22.2</v>
      </c>
      <c r="L809" s="939">
        <f>E809*K809</f>
        <v>22.2</v>
      </c>
      <c r="M809" s="939">
        <f>J809+H809*Onderbouwing_M29!$Q$2+L809</f>
        <v>22.2</v>
      </c>
      <c r="N809" s="840"/>
      <c r="O809" s="889"/>
      <c r="P809" s="889"/>
    </row>
    <row r="810" spans="2:16" ht="15.75" customHeight="1" outlineLevel="2">
      <c r="B810" s="1000" t="s">
        <v>1744</v>
      </c>
      <c r="C810" s="842"/>
      <c r="D810" s="939" t="s">
        <v>1552</v>
      </c>
      <c r="E810" s="939">
        <v>1</v>
      </c>
      <c r="F810" s="939" t="s">
        <v>79</v>
      </c>
      <c r="G810" s="921"/>
      <c r="H810" s="939">
        <f>E810*G810</f>
        <v>0</v>
      </c>
      <c r="I810" s="939"/>
      <c r="J810" s="939">
        <f>E810*I810</f>
        <v>0</v>
      </c>
      <c r="K810" s="939">
        <v>28.9</v>
      </c>
      <c r="L810" s="939">
        <f>E810*K810</f>
        <v>28.9</v>
      </c>
      <c r="M810" s="939">
        <f>J810+H810*Onderbouwing_M29!$Q$2+L810</f>
        <v>28.9</v>
      </c>
      <c r="N810" s="840"/>
      <c r="O810" s="889"/>
      <c r="P810" s="889"/>
    </row>
    <row r="811" spans="2:16" ht="15.75" customHeight="1" outlineLevel="2">
      <c r="B811" s="886"/>
      <c r="C811" s="842"/>
      <c r="D811" s="939"/>
      <c r="E811" s="887"/>
      <c r="F811" s="865"/>
      <c r="G811" s="888">
        <v>0</v>
      </c>
      <c r="H811" s="888">
        <f t="shared" si="373"/>
        <v>0</v>
      </c>
      <c r="I811" s="888">
        <v>0</v>
      </c>
      <c r="J811" s="888">
        <f t="shared" si="374"/>
        <v>0</v>
      </c>
      <c r="K811" s="888"/>
      <c r="L811" s="888">
        <f t="shared" si="375"/>
        <v>0</v>
      </c>
      <c r="M811" s="888">
        <f>J811+H811*Onderbouwing_M29!$Q$2+L811</f>
        <v>0</v>
      </c>
      <c r="N811" s="840"/>
      <c r="O811" s="889"/>
      <c r="P811" s="889"/>
    </row>
    <row r="812" spans="2:16" ht="10.25" customHeight="1" outlineLevel="2">
      <c r="B812" s="892"/>
      <c r="C812" s="842"/>
      <c r="D812" s="893"/>
      <c r="E812" s="894"/>
      <c r="F812" s="893"/>
      <c r="G812" s="895"/>
      <c r="H812" s="895"/>
      <c r="I812" s="895"/>
      <c r="J812" s="895"/>
      <c r="K812" s="895"/>
      <c r="L812" s="895"/>
      <c r="M812" s="895"/>
      <c r="N812" s="840"/>
      <c r="O812" s="896"/>
      <c r="P812" s="897"/>
    </row>
    <row r="813" spans="2:16" ht="15.75" customHeight="1" outlineLevel="2">
      <c r="B813" s="849" t="s">
        <v>1671</v>
      </c>
      <c r="C813" s="842"/>
      <c r="D813" s="850" t="s">
        <v>1513</v>
      </c>
      <c r="E813" s="884">
        <v>1</v>
      </c>
      <c r="F813" s="850" t="s">
        <v>79</v>
      </c>
      <c r="G813" s="851"/>
      <c r="H813" s="851">
        <f>SUM(H814:H820)</f>
        <v>0</v>
      </c>
      <c r="I813" s="851"/>
      <c r="J813" s="851">
        <f>SUM(J814:J820)</f>
        <v>0</v>
      </c>
      <c r="K813" s="851"/>
      <c r="L813" s="851">
        <f>SUM(L814:L820)</f>
        <v>136.1</v>
      </c>
      <c r="M813" s="851">
        <f>SUM(M814:M820)</f>
        <v>136.1</v>
      </c>
      <c r="N813" s="840"/>
      <c r="O813" s="852">
        <f>SUM(M814:M820)</f>
        <v>136.1</v>
      </c>
      <c r="P813" s="885" t="str">
        <f>B813</f>
        <v>V4-1-F2</v>
      </c>
    </row>
    <row r="814" spans="2:16" ht="15.75" customHeight="1" outlineLevel="2">
      <c r="B814" s="886"/>
      <c r="C814" s="842"/>
      <c r="D814" s="886" t="s">
        <v>1510</v>
      </c>
      <c r="E814" s="887"/>
      <c r="F814" s="865"/>
      <c r="G814" s="888"/>
      <c r="H814" s="888"/>
      <c r="I814" s="903"/>
      <c r="J814" s="903"/>
      <c r="K814" s="903"/>
      <c r="L814" s="888"/>
      <c r="M814" s="888"/>
      <c r="N814" s="840"/>
      <c r="O814" s="889"/>
      <c r="P814" s="889"/>
    </row>
    <row r="815" spans="2:16" ht="15.75" customHeight="1" outlineLevel="2">
      <c r="B815" s="886"/>
      <c r="C815" s="842"/>
      <c r="D815" s="939" t="str">
        <f>D813</f>
        <v>Dakisolatie -hennepvezel dik 150mm  Rc=3,5 45- 120 m²</v>
      </c>
      <c r="E815" s="939">
        <v>1</v>
      </c>
      <c r="F815" s="939" t="s">
        <v>79</v>
      </c>
      <c r="G815" s="939"/>
      <c r="H815" s="939">
        <f t="shared" ref="H815:H820" si="377">E815*G815</f>
        <v>0</v>
      </c>
      <c r="I815" s="939"/>
      <c r="J815" s="939">
        <f t="shared" ref="J815:J820" si="378">E815*I815</f>
        <v>0</v>
      </c>
      <c r="K815" s="939">
        <v>70</v>
      </c>
      <c r="L815" s="939">
        <f t="shared" ref="L815:L820" si="379">E815*K815</f>
        <v>70</v>
      </c>
      <c r="M815" s="939">
        <f>J815+H815*Onderbouwing_M29!$Q$2+L815</f>
        <v>70</v>
      </c>
      <c r="N815" s="840"/>
      <c r="O815" s="889"/>
      <c r="P815" s="889"/>
    </row>
    <row r="816" spans="2:16" ht="15.75" customHeight="1" outlineLevel="2">
      <c r="B816" s="886"/>
      <c r="C816" s="842"/>
      <c r="D816" s="939"/>
      <c r="E816" s="939"/>
      <c r="F816" s="939"/>
      <c r="G816" s="921"/>
      <c r="H816" s="939"/>
      <c r="I816" s="939"/>
      <c r="J816" s="939"/>
      <c r="K816" s="939"/>
      <c r="L816" s="939"/>
      <c r="M816" s="939"/>
      <c r="N816" s="840"/>
      <c r="O816" s="889"/>
      <c r="P816" s="889"/>
    </row>
    <row r="817" spans="2:16" ht="15.75" customHeight="1" outlineLevel="2">
      <c r="B817" s="1000" t="s">
        <v>1744</v>
      </c>
      <c r="C817" s="842"/>
      <c r="D817" s="939" t="s">
        <v>1545</v>
      </c>
      <c r="E817" s="939">
        <v>1</v>
      </c>
      <c r="F817" s="939" t="s">
        <v>79</v>
      </c>
      <c r="G817" s="921"/>
      <c r="H817" s="939">
        <f t="shared" ref="H817:H818" si="380">E817*G817</f>
        <v>0</v>
      </c>
      <c r="I817" s="921"/>
      <c r="J817" s="939">
        <f>E817*I817</f>
        <v>0</v>
      </c>
      <c r="K817" s="939">
        <v>15</v>
      </c>
      <c r="L817" s="939">
        <f>E817*K817</f>
        <v>15</v>
      </c>
      <c r="M817" s="939">
        <f>J817+H817*Onderbouwing_M29!$Q$2+L817</f>
        <v>15</v>
      </c>
      <c r="N817" s="840"/>
      <c r="O817" s="889"/>
      <c r="P817" s="889"/>
    </row>
    <row r="818" spans="2:16" ht="15.75" customHeight="1" outlineLevel="2">
      <c r="B818" s="1000" t="s">
        <v>1744</v>
      </c>
      <c r="C818" s="842"/>
      <c r="D818" s="939" t="s">
        <v>1547</v>
      </c>
      <c r="E818" s="939">
        <v>1</v>
      </c>
      <c r="F818" s="939" t="s">
        <v>79</v>
      </c>
      <c r="G818" s="921"/>
      <c r="H818" s="939">
        <f t="shared" si="380"/>
        <v>0</v>
      </c>
      <c r="I818" s="939"/>
      <c r="J818" s="939">
        <f>E818*I818</f>
        <v>0</v>
      </c>
      <c r="K818" s="939">
        <v>22.2</v>
      </c>
      <c r="L818" s="939">
        <f>E818*K818</f>
        <v>22.2</v>
      </c>
      <c r="M818" s="939">
        <f>J818+H818*Onderbouwing_M29!$Q$2+L818</f>
        <v>22.2</v>
      </c>
      <c r="N818" s="840"/>
      <c r="O818" s="889"/>
      <c r="P818" s="889"/>
    </row>
    <row r="819" spans="2:16" ht="15.75" customHeight="1" outlineLevel="2">
      <c r="B819" s="1000" t="s">
        <v>1744</v>
      </c>
      <c r="C819" s="842"/>
      <c r="D819" s="939" t="s">
        <v>1552</v>
      </c>
      <c r="E819" s="939">
        <v>1</v>
      </c>
      <c r="F819" s="939" t="s">
        <v>79</v>
      </c>
      <c r="G819" s="921"/>
      <c r="H819" s="939">
        <f>E819*G819</f>
        <v>0</v>
      </c>
      <c r="I819" s="939"/>
      <c r="J819" s="939">
        <f>E819*I819</f>
        <v>0</v>
      </c>
      <c r="K819" s="939">
        <v>28.9</v>
      </c>
      <c r="L819" s="939">
        <f>E819*K819</f>
        <v>28.9</v>
      </c>
      <c r="M819" s="939">
        <f>J819+H819*Onderbouwing_M29!$Q$2+L819</f>
        <v>28.9</v>
      </c>
      <c r="N819" s="840"/>
      <c r="O819" s="889"/>
      <c r="P819" s="889"/>
    </row>
    <row r="820" spans="2:16" ht="15.75" customHeight="1" outlineLevel="2">
      <c r="B820" s="886"/>
      <c r="C820" s="842"/>
      <c r="D820" s="939"/>
      <c r="E820" s="887"/>
      <c r="F820" s="865"/>
      <c r="G820" s="888">
        <v>0</v>
      </c>
      <c r="H820" s="888">
        <f t="shared" si="377"/>
        <v>0</v>
      </c>
      <c r="I820" s="888">
        <v>0</v>
      </c>
      <c r="J820" s="888">
        <f t="shared" si="378"/>
        <v>0</v>
      </c>
      <c r="K820" s="888"/>
      <c r="L820" s="888">
        <f t="shared" si="379"/>
        <v>0</v>
      </c>
      <c r="M820" s="888">
        <f>J820+H820*Onderbouwing_M29!$Q$2+L820</f>
        <v>0</v>
      </c>
      <c r="N820" s="840"/>
      <c r="O820" s="889"/>
      <c r="P820" s="889"/>
    </row>
    <row r="821" spans="2:16" ht="10.25" customHeight="1" outlineLevel="2">
      <c r="B821" s="892"/>
      <c r="C821" s="842"/>
      <c r="D821" s="893"/>
      <c r="E821" s="894"/>
      <c r="F821" s="893"/>
      <c r="G821" s="895"/>
      <c r="H821" s="895"/>
      <c r="I821" s="895"/>
      <c r="J821" s="895"/>
      <c r="K821" s="895"/>
      <c r="L821" s="895"/>
      <c r="M821" s="895"/>
      <c r="N821" s="840"/>
      <c r="O821" s="896"/>
      <c r="P821" s="897"/>
    </row>
    <row r="822" spans="2:16" ht="15.75" customHeight="1" outlineLevel="2">
      <c r="B822" s="849" t="s">
        <v>1672</v>
      </c>
      <c r="C822" s="842"/>
      <c r="D822" s="850" t="s">
        <v>1514</v>
      </c>
      <c r="E822" s="884">
        <v>1</v>
      </c>
      <c r="F822" s="850" t="s">
        <v>79</v>
      </c>
      <c r="G822" s="851"/>
      <c r="H822" s="851">
        <f>SUM(H823:H829)</f>
        <v>0</v>
      </c>
      <c r="I822" s="851"/>
      <c r="J822" s="851">
        <f>SUM(J823:J829)</f>
        <v>0</v>
      </c>
      <c r="K822" s="851"/>
      <c r="L822" s="851">
        <f>SUM(L823:L829)</f>
        <v>131.1</v>
      </c>
      <c r="M822" s="851">
        <f>SUM(M823:M829)</f>
        <v>131.1</v>
      </c>
      <c r="N822" s="840"/>
      <c r="O822" s="852">
        <f>SUM(M823:M829)</f>
        <v>131.1</v>
      </c>
      <c r="P822" s="885" t="str">
        <f>B822</f>
        <v>V4-1-F3</v>
      </c>
    </row>
    <row r="823" spans="2:16" ht="15.5" customHeight="1" outlineLevel="2">
      <c r="B823" s="886"/>
      <c r="C823" s="842"/>
      <c r="D823" s="886" t="s">
        <v>1510</v>
      </c>
      <c r="E823" s="887"/>
      <c r="F823" s="865"/>
      <c r="G823" s="888"/>
      <c r="H823" s="888"/>
      <c r="I823" s="903"/>
      <c r="J823" s="903"/>
      <c r="K823" s="903"/>
      <c r="L823" s="888"/>
      <c r="M823" s="888"/>
      <c r="N823" s="840"/>
      <c r="O823" s="889"/>
      <c r="P823" s="889"/>
    </row>
    <row r="824" spans="2:16" ht="15.75" customHeight="1" outlineLevel="2">
      <c r="B824" s="886"/>
      <c r="C824" s="842"/>
      <c r="D824" s="939" t="str">
        <f>D822</f>
        <v>Dakisolatie -hennepvezel dik 150mm  Rc=3,5 &gt; 120 m²</v>
      </c>
      <c r="E824" s="939">
        <v>1</v>
      </c>
      <c r="F824" s="939" t="s">
        <v>79</v>
      </c>
      <c r="G824" s="939"/>
      <c r="H824" s="939">
        <f t="shared" ref="H824:H829" si="381">E824*G824</f>
        <v>0</v>
      </c>
      <c r="I824" s="939"/>
      <c r="J824" s="939">
        <f t="shared" ref="J824:J829" si="382">E824*I824</f>
        <v>0</v>
      </c>
      <c r="K824" s="939">
        <v>65</v>
      </c>
      <c r="L824" s="939">
        <f t="shared" ref="L824:L829" si="383">E824*K824</f>
        <v>65</v>
      </c>
      <c r="M824" s="939">
        <f>J824+H824*Onderbouwing_M29!$Q$2+L824</f>
        <v>65</v>
      </c>
      <c r="N824" s="840"/>
      <c r="O824" s="889"/>
      <c r="P824" s="889"/>
    </row>
    <row r="825" spans="2:16" ht="15.75" customHeight="1" outlineLevel="2">
      <c r="B825" s="886"/>
      <c r="C825" s="842"/>
      <c r="D825" s="939"/>
      <c r="E825" s="939"/>
      <c r="F825" s="939"/>
      <c r="G825" s="921"/>
      <c r="H825" s="939"/>
      <c r="I825" s="939"/>
      <c r="J825" s="939"/>
      <c r="K825" s="939"/>
      <c r="L825" s="939"/>
      <c r="M825" s="939"/>
      <c r="N825" s="840"/>
      <c r="O825" s="889"/>
      <c r="P825" s="889"/>
    </row>
    <row r="826" spans="2:16" ht="15.75" customHeight="1" outlineLevel="2">
      <c r="B826" s="1000" t="s">
        <v>1744</v>
      </c>
      <c r="C826" s="842"/>
      <c r="D826" s="939" t="s">
        <v>1545</v>
      </c>
      <c r="E826" s="939">
        <v>1</v>
      </c>
      <c r="F826" s="939" t="s">
        <v>79</v>
      </c>
      <c r="G826" s="921"/>
      <c r="H826" s="939">
        <f t="shared" ref="H826:H827" si="384">E826*G826</f>
        <v>0</v>
      </c>
      <c r="I826" s="921"/>
      <c r="J826" s="939">
        <f>E826*I826</f>
        <v>0</v>
      </c>
      <c r="K826" s="939">
        <v>15</v>
      </c>
      <c r="L826" s="939">
        <f>E826*K826</f>
        <v>15</v>
      </c>
      <c r="M826" s="939">
        <f>J826+H826*Onderbouwing_M29!$Q$2+L826</f>
        <v>15</v>
      </c>
      <c r="N826" s="840"/>
      <c r="O826" s="889"/>
      <c r="P826" s="889"/>
    </row>
    <row r="827" spans="2:16" ht="15.75" customHeight="1" outlineLevel="2">
      <c r="B827" s="1000" t="s">
        <v>1744</v>
      </c>
      <c r="C827" s="842"/>
      <c r="D827" s="939" t="s">
        <v>1547</v>
      </c>
      <c r="E827" s="939">
        <v>1</v>
      </c>
      <c r="F827" s="939" t="s">
        <v>79</v>
      </c>
      <c r="G827" s="921"/>
      <c r="H827" s="939">
        <f t="shared" si="384"/>
        <v>0</v>
      </c>
      <c r="I827" s="939"/>
      <c r="J827" s="939">
        <f>E827*I827</f>
        <v>0</v>
      </c>
      <c r="K827" s="939">
        <v>22.2</v>
      </c>
      <c r="L827" s="939">
        <f>E827*K827</f>
        <v>22.2</v>
      </c>
      <c r="M827" s="939">
        <f>J827+H827*Onderbouwing_M29!$Q$2+L827</f>
        <v>22.2</v>
      </c>
      <c r="N827" s="840"/>
      <c r="O827" s="889"/>
      <c r="P827" s="889"/>
    </row>
    <row r="828" spans="2:16" ht="15.75" customHeight="1" outlineLevel="2">
      <c r="B828" s="1000" t="s">
        <v>1744</v>
      </c>
      <c r="C828" s="842"/>
      <c r="D828" s="939" t="s">
        <v>1552</v>
      </c>
      <c r="E828" s="939">
        <v>1</v>
      </c>
      <c r="F828" s="939" t="s">
        <v>79</v>
      </c>
      <c r="G828" s="921"/>
      <c r="H828" s="939">
        <f>E828*G828</f>
        <v>0</v>
      </c>
      <c r="I828" s="939"/>
      <c r="J828" s="939">
        <f>E828*I828</f>
        <v>0</v>
      </c>
      <c r="K828" s="939">
        <v>28.9</v>
      </c>
      <c r="L828" s="939">
        <f>E828*K828</f>
        <v>28.9</v>
      </c>
      <c r="M828" s="939">
        <f>J828+H828*Onderbouwing_M29!$Q$2+L828</f>
        <v>28.9</v>
      </c>
      <c r="N828" s="840"/>
      <c r="O828" s="889"/>
      <c r="P828" s="889"/>
    </row>
    <row r="829" spans="2:16" ht="15.75" customHeight="1" outlineLevel="2">
      <c r="B829" s="886"/>
      <c r="C829" s="842"/>
      <c r="D829" s="939"/>
      <c r="E829" s="887"/>
      <c r="F829" s="865"/>
      <c r="G829" s="888">
        <v>0</v>
      </c>
      <c r="H829" s="888">
        <f t="shared" si="381"/>
        <v>0</v>
      </c>
      <c r="I829" s="888">
        <v>0</v>
      </c>
      <c r="J829" s="888">
        <f t="shared" si="382"/>
        <v>0</v>
      </c>
      <c r="K829" s="888"/>
      <c r="L829" s="888">
        <f t="shared" si="383"/>
        <v>0</v>
      </c>
      <c r="M829" s="888">
        <f>J829+H829*Onderbouwing_M29!$Q$2+L829</f>
        <v>0</v>
      </c>
      <c r="N829" s="840"/>
      <c r="O829" s="889"/>
      <c r="P829" s="889"/>
    </row>
    <row r="830" spans="2:16" ht="10.25" customHeight="1" outlineLevel="2">
      <c r="B830" s="892"/>
      <c r="C830" s="842"/>
      <c r="D830" s="893"/>
      <c r="E830" s="894"/>
      <c r="F830" s="893"/>
      <c r="G830" s="895"/>
      <c r="H830" s="895"/>
      <c r="I830" s="895"/>
      <c r="J830" s="895"/>
      <c r="K830" s="895"/>
      <c r="L830" s="895"/>
      <c r="M830" s="895"/>
      <c r="N830" s="840"/>
      <c r="O830" s="896"/>
      <c r="P830" s="897"/>
    </row>
    <row r="831" spans="2:16" ht="15.75" customHeight="1" outlineLevel="2">
      <c r="B831" s="849" t="s">
        <v>1673</v>
      </c>
      <c r="C831" s="842"/>
      <c r="D831" s="850" t="s">
        <v>1559</v>
      </c>
      <c r="E831" s="884">
        <v>1</v>
      </c>
      <c r="F831" s="850" t="s">
        <v>79</v>
      </c>
      <c r="G831" s="851"/>
      <c r="H831" s="851">
        <f>SUM(H832:H834)</f>
        <v>0</v>
      </c>
      <c r="I831" s="851"/>
      <c r="J831" s="851">
        <f>SUM(J832:J834)</f>
        <v>0</v>
      </c>
      <c r="K831" s="851"/>
      <c r="L831" s="851">
        <f>SUM(L832:L834)</f>
        <v>8.5</v>
      </c>
      <c r="M831" s="851">
        <f>SUM(M832:M834)</f>
        <v>8.5</v>
      </c>
      <c r="N831" s="840"/>
      <c r="O831" s="852">
        <f>SUM(M832:M834)</f>
        <v>8.5</v>
      </c>
      <c r="P831" s="885" t="str">
        <f>B831</f>
        <v>V4-1-F4</v>
      </c>
    </row>
    <row r="832" spans="2:16" ht="15.5" customHeight="1" outlineLevel="2">
      <c r="B832" s="886"/>
      <c r="C832" s="842"/>
      <c r="D832" s="886" t="s">
        <v>1510</v>
      </c>
      <c r="E832" s="887"/>
      <c r="F832" s="865"/>
      <c r="G832" s="888"/>
      <c r="H832" s="888"/>
      <c r="I832" s="903"/>
      <c r="J832" s="903"/>
      <c r="K832" s="903"/>
      <c r="L832" s="888"/>
      <c r="M832" s="888"/>
      <c r="N832" s="840"/>
      <c r="O832" s="889"/>
      <c r="P832" s="889"/>
    </row>
    <row r="833" spans="2:16" ht="15.75" customHeight="1" outlineLevel="2">
      <c r="B833" s="886"/>
      <c r="C833" s="842"/>
      <c r="D833" s="939" t="str">
        <f>D831</f>
        <v>╚ Meerprijs hennepvezel dik 200mm Rc=4,5</v>
      </c>
      <c r="E833" s="939">
        <v>1</v>
      </c>
      <c r="F833" s="939" t="s">
        <v>79</v>
      </c>
      <c r="G833" s="939"/>
      <c r="H833" s="939">
        <f t="shared" ref="H833:H834" si="385">E833*G833</f>
        <v>0</v>
      </c>
      <c r="I833" s="939"/>
      <c r="J833" s="939">
        <f t="shared" ref="J833:J834" si="386">E833*I833</f>
        <v>0</v>
      </c>
      <c r="K833" s="939">
        <v>8.5</v>
      </c>
      <c r="L833" s="939">
        <f t="shared" ref="L833:L834" si="387">E833*K833</f>
        <v>8.5</v>
      </c>
      <c r="M833" s="939">
        <f>J833+H833*Onderbouwing_M29!$Q$2+L833</f>
        <v>8.5</v>
      </c>
      <c r="N833" s="840"/>
      <c r="O833" s="889"/>
      <c r="P833" s="889"/>
    </row>
    <row r="834" spans="2:16" ht="15.75" customHeight="1" outlineLevel="2">
      <c r="B834" s="886"/>
      <c r="C834" s="842"/>
      <c r="D834" s="939"/>
      <c r="E834" s="887"/>
      <c r="F834" s="865"/>
      <c r="G834" s="888">
        <v>0</v>
      </c>
      <c r="H834" s="888">
        <f t="shared" si="385"/>
        <v>0</v>
      </c>
      <c r="I834" s="888">
        <v>0</v>
      </c>
      <c r="J834" s="888">
        <f t="shared" si="386"/>
        <v>0</v>
      </c>
      <c r="K834" s="888"/>
      <c r="L834" s="888">
        <f t="shared" si="387"/>
        <v>0</v>
      </c>
      <c r="M834" s="888">
        <f>J834+H834*Onderbouwing_M29!$Q$2+L834</f>
        <v>0</v>
      </c>
      <c r="N834" s="840"/>
      <c r="O834" s="889"/>
      <c r="P834" s="889"/>
    </row>
    <row r="835" spans="2:16" ht="10.25" customHeight="1" outlineLevel="2">
      <c r="B835" s="892"/>
      <c r="C835" s="842"/>
      <c r="D835" s="893"/>
      <c r="E835" s="894"/>
      <c r="F835" s="893"/>
      <c r="G835" s="895"/>
      <c r="H835" s="895"/>
      <c r="I835" s="895"/>
      <c r="J835" s="895"/>
      <c r="K835" s="895"/>
      <c r="L835" s="895"/>
      <c r="M835" s="895"/>
      <c r="N835" s="840"/>
      <c r="O835" s="896"/>
      <c r="P835" s="897"/>
    </row>
    <row r="836" spans="2:16" ht="15.75" customHeight="1" outlineLevel="2">
      <c r="B836" s="849" t="s">
        <v>1674</v>
      </c>
      <c r="C836" s="842"/>
      <c r="D836" s="850" t="s">
        <v>1515</v>
      </c>
      <c r="E836" s="884">
        <v>1</v>
      </c>
      <c r="F836" s="850" t="s">
        <v>79</v>
      </c>
      <c r="G836" s="851"/>
      <c r="H836" s="851">
        <f>SUM(H837:H844)</f>
        <v>0</v>
      </c>
      <c r="I836" s="851"/>
      <c r="J836" s="851">
        <f>SUM(J837:J844)</f>
        <v>0</v>
      </c>
      <c r="K836" s="851"/>
      <c r="L836" s="851">
        <f>SUM(L837:L844)</f>
        <v>93.5</v>
      </c>
      <c r="M836" s="851">
        <f>SUM(M837:M844)</f>
        <v>93.5</v>
      </c>
      <c r="N836" s="840"/>
      <c r="O836" s="852">
        <f>SUM(M837:M844)</f>
        <v>93.5</v>
      </c>
      <c r="P836" s="885" t="str">
        <f>B836</f>
        <v>V4-1-G1</v>
      </c>
    </row>
    <row r="837" spans="2:16" ht="15.75" customHeight="1" outlineLevel="2">
      <c r="B837" s="886"/>
      <c r="C837" s="842"/>
      <c r="D837" s="886" t="s">
        <v>1745</v>
      </c>
      <c r="E837" s="887"/>
      <c r="F837" s="865"/>
      <c r="G837" s="888"/>
      <c r="H837" s="888"/>
      <c r="I837" s="903"/>
      <c r="J837" s="903"/>
      <c r="K837" s="903"/>
      <c r="L837" s="888"/>
      <c r="M837" s="888"/>
      <c r="N837" s="840"/>
      <c r="O837" s="889"/>
      <c r="P837" s="889"/>
    </row>
    <row r="838" spans="2:16" ht="15.75" customHeight="1" outlineLevel="2">
      <c r="B838" s="886"/>
      <c r="C838" s="842"/>
      <c r="D838" s="939" t="str">
        <f>D836</f>
        <v>Dakisolatie -PIR-platen dik 80mm Rc=3,5 &lt; 45 m²</v>
      </c>
      <c r="E838" s="939">
        <v>1</v>
      </c>
      <c r="F838" s="939" t="s">
        <v>79</v>
      </c>
      <c r="G838" s="939"/>
      <c r="H838" s="939">
        <f t="shared" ref="H838:H844" si="388">E838*G838</f>
        <v>0</v>
      </c>
      <c r="I838" s="939"/>
      <c r="J838" s="939">
        <f t="shared" ref="J838:J844" si="389">E838*I838</f>
        <v>0</v>
      </c>
      <c r="K838" s="939">
        <v>55</v>
      </c>
      <c r="L838" s="939">
        <f t="shared" ref="L838:L844" si="390">E838*K838</f>
        <v>55</v>
      </c>
      <c r="M838" s="939">
        <f>J838+H838*Onderbouwing_M29!$Q$2+L838</f>
        <v>55</v>
      </c>
      <c r="N838" s="840"/>
      <c r="O838" s="889"/>
      <c r="P838" s="889"/>
    </row>
    <row r="839" spans="2:16" ht="15.75" customHeight="1" outlineLevel="2">
      <c r="B839" s="886"/>
      <c r="C839" s="842"/>
      <c r="D839" s="939"/>
      <c r="E839" s="939"/>
      <c r="F839" s="939"/>
      <c r="G839" s="921"/>
      <c r="H839" s="939"/>
      <c r="I839" s="939"/>
      <c r="J839" s="939"/>
      <c r="K839" s="939"/>
      <c r="L839" s="939"/>
      <c r="M839" s="939"/>
      <c r="N839" s="840"/>
      <c r="O839" s="889"/>
      <c r="P839" s="889"/>
    </row>
    <row r="840" spans="2:16" ht="15.75" customHeight="1" outlineLevel="2">
      <c r="B840" s="1000" t="s">
        <v>1744</v>
      </c>
      <c r="C840" s="842"/>
      <c r="D840" s="939" t="s">
        <v>1545</v>
      </c>
      <c r="E840" s="939">
        <v>1</v>
      </c>
      <c r="F840" s="939" t="s">
        <v>79</v>
      </c>
      <c r="G840" s="921"/>
      <c r="H840" s="939">
        <f t="shared" ref="H840:H842" si="391">E840*G840</f>
        <v>0</v>
      </c>
      <c r="I840" s="921"/>
      <c r="J840" s="939">
        <f>E840*I840</f>
        <v>0</v>
      </c>
      <c r="K840" s="939">
        <v>15</v>
      </c>
      <c r="L840" s="939">
        <f>E840*K840</f>
        <v>15</v>
      </c>
      <c r="M840" s="939">
        <f>J840+H840*Onderbouwing_M29!$Q$2+L840</f>
        <v>15</v>
      </c>
      <c r="N840" s="840"/>
      <c r="O840" s="889"/>
      <c r="P840" s="889"/>
    </row>
    <row r="841" spans="2:16" ht="15.75" customHeight="1" outlineLevel="2">
      <c r="B841" s="1000" t="s">
        <v>1744</v>
      </c>
      <c r="C841" s="842"/>
      <c r="D841" s="939" t="s">
        <v>1546</v>
      </c>
      <c r="E841" s="939">
        <v>1</v>
      </c>
      <c r="F841" s="939" t="s">
        <v>79</v>
      </c>
      <c r="G841" s="921"/>
      <c r="H841" s="939">
        <f t="shared" si="391"/>
        <v>0</v>
      </c>
      <c r="I841" s="921"/>
      <c r="J841" s="939">
        <f>E841*I841</f>
        <v>0</v>
      </c>
      <c r="K841" s="939">
        <v>12</v>
      </c>
      <c r="L841" s="939">
        <f>E841*K841</f>
        <v>12</v>
      </c>
      <c r="M841" s="939">
        <f>J841+H841*Onderbouwing_M29!$Q$2+L841</f>
        <v>12</v>
      </c>
      <c r="N841" s="840"/>
      <c r="O841" s="889"/>
      <c r="P841" s="889"/>
    </row>
    <row r="842" spans="2:16" ht="15.75" customHeight="1" outlineLevel="2">
      <c r="B842" s="1000" t="s">
        <v>1744</v>
      </c>
      <c r="C842" s="842"/>
      <c r="D842" s="939" t="s">
        <v>1551</v>
      </c>
      <c r="E842" s="939">
        <v>1</v>
      </c>
      <c r="F842" s="939" t="s">
        <v>79</v>
      </c>
      <c r="G842" s="921"/>
      <c r="H842" s="939">
        <f t="shared" si="391"/>
        <v>0</v>
      </c>
      <c r="I842" s="939"/>
      <c r="J842" s="939">
        <f>E842*I842</f>
        <v>0</v>
      </c>
      <c r="K842" s="939">
        <v>4</v>
      </c>
      <c r="L842" s="939">
        <f t="shared" ref="L842" si="392">E842*K842</f>
        <v>4</v>
      </c>
      <c r="M842" s="939">
        <f>J842+H842*Onderbouwing_M29!$Q$2+L842</f>
        <v>4</v>
      </c>
      <c r="N842" s="840"/>
      <c r="O842" s="889"/>
      <c r="P842" s="889"/>
    </row>
    <row r="843" spans="2:16" ht="15.75" customHeight="1" outlineLevel="2">
      <c r="B843" s="1000" t="s">
        <v>1744</v>
      </c>
      <c r="C843" s="842"/>
      <c r="D843" s="939" t="s">
        <v>1549</v>
      </c>
      <c r="E843" s="939">
        <v>1</v>
      </c>
      <c r="F843" s="939" t="s">
        <v>79</v>
      </c>
      <c r="G843" s="921"/>
      <c r="H843" s="939">
        <f>E839*G843</f>
        <v>0</v>
      </c>
      <c r="I843" s="939"/>
      <c r="J843" s="939">
        <f>E843*I843</f>
        <v>0</v>
      </c>
      <c r="K843" s="939">
        <v>7.5</v>
      </c>
      <c r="L843" s="939">
        <f>E843*K843</f>
        <v>7.5</v>
      </c>
      <c r="M843" s="939">
        <f>J843+H843*Onderbouwing_M29!$Q$2+L843</f>
        <v>7.5</v>
      </c>
      <c r="N843" s="840"/>
      <c r="O843" s="889"/>
      <c r="P843" s="889"/>
    </row>
    <row r="844" spans="2:16" ht="15.75" customHeight="1" outlineLevel="2">
      <c r="B844" s="886"/>
      <c r="C844" s="842"/>
      <c r="D844" s="939"/>
      <c r="E844" s="887"/>
      <c r="F844" s="865"/>
      <c r="G844" s="888">
        <v>0</v>
      </c>
      <c r="H844" s="888">
        <f t="shared" si="388"/>
        <v>0</v>
      </c>
      <c r="I844" s="888">
        <v>0</v>
      </c>
      <c r="J844" s="888">
        <f t="shared" si="389"/>
        <v>0</v>
      </c>
      <c r="K844" s="888"/>
      <c r="L844" s="888">
        <f t="shared" si="390"/>
        <v>0</v>
      </c>
      <c r="M844" s="888">
        <f>J844+H844*Onderbouwing_M29!$Q$2+L844</f>
        <v>0</v>
      </c>
      <c r="N844" s="840"/>
      <c r="O844" s="889"/>
      <c r="P844" s="889"/>
    </row>
    <row r="845" spans="2:16" ht="10.25" customHeight="1" outlineLevel="2">
      <c r="B845" s="892"/>
      <c r="C845" s="842"/>
      <c r="D845" s="893"/>
      <c r="E845" s="894"/>
      <c r="F845" s="893"/>
      <c r="G845" s="895"/>
      <c r="H845" s="895"/>
      <c r="I845" s="895"/>
      <c r="J845" s="895"/>
      <c r="K845" s="895"/>
      <c r="L845" s="895"/>
      <c r="M845" s="895"/>
      <c r="N845" s="840"/>
      <c r="O845" s="896"/>
      <c r="P845" s="897"/>
    </row>
    <row r="846" spans="2:16" ht="15.75" customHeight="1" outlineLevel="2">
      <c r="B846" s="849" t="s">
        <v>1675</v>
      </c>
      <c r="C846" s="842"/>
      <c r="D846" s="850" t="s">
        <v>1516</v>
      </c>
      <c r="E846" s="884">
        <v>1</v>
      </c>
      <c r="F846" s="850" t="s">
        <v>79</v>
      </c>
      <c r="G846" s="851"/>
      <c r="H846" s="851">
        <f>SUM(H847:H854)</f>
        <v>0</v>
      </c>
      <c r="I846" s="851"/>
      <c r="J846" s="851">
        <f>SUM(J847:J854)</f>
        <v>0</v>
      </c>
      <c r="K846" s="851"/>
      <c r="L846" s="851">
        <f>SUM(L847:L854)</f>
        <v>88.5</v>
      </c>
      <c r="M846" s="851">
        <f>SUM(M847:M854)</f>
        <v>88.5</v>
      </c>
      <c r="N846" s="840"/>
      <c r="O846" s="852">
        <f>SUM(M847:M854)</f>
        <v>88.5</v>
      </c>
      <c r="P846" s="885" t="str">
        <f>B846</f>
        <v>V4-1-G2</v>
      </c>
    </row>
    <row r="847" spans="2:16" ht="15.75" customHeight="1" outlineLevel="2">
      <c r="B847" s="886"/>
      <c r="C847" s="842"/>
      <c r="D847" s="886" t="s">
        <v>1518</v>
      </c>
      <c r="E847" s="887"/>
      <c r="F847" s="865"/>
      <c r="G847" s="888"/>
      <c r="H847" s="888"/>
      <c r="I847" s="903"/>
      <c r="J847" s="903"/>
      <c r="K847" s="903"/>
      <c r="L847" s="888"/>
      <c r="M847" s="888"/>
      <c r="N847" s="840"/>
      <c r="O847" s="889"/>
      <c r="P847" s="889"/>
    </row>
    <row r="848" spans="2:16" ht="15.75" customHeight="1" outlineLevel="2">
      <c r="B848" s="886"/>
      <c r="C848" s="842"/>
      <c r="D848" s="939" t="str">
        <f>D846</f>
        <v>Dakisolatie -PIR-platen dik 80mm  Rc=3,5 45- 120 m²</v>
      </c>
      <c r="E848" s="939">
        <v>1</v>
      </c>
      <c r="F848" s="939" t="s">
        <v>79</v>
      </c>
      <c r="G848" s="939"/>
      <c r="H848" s="939">
        <f t="shared" ref="H848:H854" si="393">E848*G848</f>
        <v>0</v>
      </c>
      <c r="I848" s="939"/>
      <c r="J848" s="939">
        <f t="shared" ref="J848:J854" si="394">E848*I848</f>
        <v>0</v>
      </c>
      <c r="K848" s="939">
        <v>50</v>
      </c>
      <c r="L848" s="939">
        <f t="shared" ref="L848:L854" si="395">E848*K848</f>
        <v>50</v>
      </c>
      <c r="M848" s="939">
        <f>J848+H848*Onderbouwing_M29!$Q$2+L848</f>
        <v>50</v>
      </c>
      <c r="N848" s="840"/>
      <c r="O848" s="889"/>
      <c r="P848" s="889"/>
    </row>
    <row r="849" spans="2:16" ht="15.75" customHeight="1" outlineLevel="2">
      <c r="B849" s="886"/>
      <c r="C849" s="842"/>
      <c r="D849" s="939"/>
      <c r="E849" s="939"/>
      <c r="F849" s="939"/>
      <c r="G849" s="921"/>
      <c r="H849" s="939"/>
      <c r="I849" s="939"/>
      <c r="J849" s="939"/>
      <c r="K849" s="939"/>
      <c r="L849" s="939"/>
      <c r="M849" s="939"/>
      <c r="N849" s="840"/>
      <c r="O849" s="889"/>
      <c r="P849" s="889"/>
    </row>
    <row r="850" spans="2:16" ht="15.75" customHeight="1" outlineLevel="2">
      <c r="B850" s="1000" t="s">
        <v>1744</v>
      </c>
      <c r="C850" s="842"/>
      <c r="D850" s="939" t="s">
        <v>1545</v>
      </c>
      <c r="E850" s="939">
        <v>1</v>
      </c>
      <c r="F850" s="939" t="s">
        <v>79</v>
      </c>
      <c r="G850" s="921"/>
      <c r="H850" s="939">
        <f t="shared" ref="H850:H852" si="396">E850*G850</f>
        <v>0</v>
      </c>
      <c r="I850" s="921"/>
      <c r="J850" s="939">
        <f>E850*I850</f>
        <v>0</v>
      </c>
      <c r="K850" s="939">
        <v>15</v>
      </c>
      <c r="L850" s="939">
        <f>E850*K850</f>
        <v>15</v>
      </c>
      <c r="M850" s="939">
        <f>J850+H850*Onderbouwing_M29!$Q$2+L850</f>
        <v>15</v>
      </c>
      <c r="N850" s="840"/>
      <c r="O850" s="889"/>
      <c r="P850" s="889"/>
    </row>
    <row r="851" spans="2:16" ht="15.75" customHeight="1" outlineLevel="2">
      <c r="B851" s="1000" t="s">
        <v>1744</v>
      </c>
      <c r="C851" s="842"/>
      <c r="D851" s="939" t="s">
        <v>1546</v>
      </c>
      <c r="E851" s="939">
        <v>1</v>
      </c>
      <c r="F851" s="939" t="s">
        <v>79</v>
      </c>
      <c r="G851" s="921"/>
      <c r="H851" s="939">
        <f t="shared" si="396"/>
        <v>0</v>
      </c>
      <c r="I851" s="921"/>
      <c r="J851" s="939">
        <f>E851*I851</f>
        <v>0</v>
      </c>
      <c r="K851" s="939">
        <v>12</v>
      </c>
      <c r="L851" s="939">
        <f>E851*K851</f>
        <v>12</v>
      </c>
      <c r="M851" s="939">
        <f>J851+H851*Onderbouwing_M29!$Q$2+L851</f>
        <v>12</v>
      </c>
      <c r="N851" s="840"/>
      <c r="O851" s="889"/>
      <c r="P851" s="889"/>
    </row>
    <row r="852" spans="2:16" ht="15.75" customHeight="1" outlineLevel="2">
      <c r="B852" s="1000" t="s">
        <v>1744</v>
      </c>
      <c r="C852" s="842"/>
      <c r="D852" s="939" t="s">
        <v>1551</v>
      </c>
      <c r="E852" s="939">
        <v>1</v>
      </c>
      <c r="F852" s="939" t="s">
        <v>79</v>
      </c>
      <c r="G852" s="921"/>
      <c r="H852" s="939">
        <f t="shared" si="396"/>
        <v>0</v>
      </c>
      <c r="I852" s="939"/>
      <c r="J852" s="939">
        <f>E852*I852</f>
        <v>0</v>
      </c>
      <c r="K852" s="939">
        <v>4</v>
      </c>
      <c r="L852" s="939">
        <f t="shared" ref="L852" si="397">E852*K852</f>
        <v>4</v>
      </c>
      <c r="M852" s="939">
        <f>J852+H852*Onderbouwing_M29!$Q$2+L852</f>
        <v>4</v>
      </c>
      <c r="N852" s="840"/>
      <c r="O852" s="889"/>
      <c r="P852" s="889"/>
    </row>
    <row r="853" spans="2:16" ht="15.75" customHeight="1" outlineLevel="2">
      <c r="B853" s="1000" t="s">
        <v>1744</v>
      </c>
      <c r="C853" s="842"/>
      <c r="D853" s="939" t="s">
        <v>1549</v>
      </c>
      <c r="E853" s="939">
        <v>1</v>
      </c>
      <c r="F853" s="939" t="s">
        <v>79</v>
      </c>
      <c r="G853" s="921"/>
      <c r="H853" s="939">
        <f>E849*G853</f>
        <v>0</v>
      </c>
      <c r="I853" s="939"/>
      <c r="J853" s="939">
        <f>E853*I853</f>
        <v>0</v>
      </c>
      <c r="K853" s="939">
        <v>7.5</v>
      </c>
      <c r="L853" s="939">
        <f>E853*K853</f>
        <v>7.5</v>
      </c>
      <c r="M853" s="939">
        <f>J853+H853*Onderbouwing_M29!$Q$2+L853</f>
        <v>7.5</v>
      </c>
      <c r="N853" s="840"/>
      <c r="O853" s="889"/>
      <c r="P853" s="889"/>
    </row>
    <row r="854" spans="2:16" ht="15.75" customHeight="1" outlineLevel="2">
      <c r="B854" s="886"/>
      <c r="C854" s="842"/>
      <c r="D854" s="939"/>
      <c r="E854" s="887"/>
      <c r="F854" s="865"/>
      <c r="G854" s="888">
        <v>0</v>
      </c>
      <c r="H854" s="888">
        <f t="shared" si="393"/>
        <v>0</v>
      </c>
      <c r="I854" s="888">
        <v>0</v>
      </c>
      <c r="J854" s="888">
        <f t="shared" si="394"/>
        <v>0</v>
      </c>
      <c r="K854" s="888"/>
      <c r="L854" s="888">
        <f t="shared" si="395"/>
        <v>0</v>
      </c>
      <c r="M854" s="888">
        <f>J854+H854*Onderbouwing_M29!$Q$2+L854</f>
        <v>0</v>
      </c>
      <c r="N854" s="840"/>
      <c r="O854" s="889"/>
      <c r="P854" s="889"/>
    </row>
    <row r="855" spans="2:16" ht="10.25" customHeight="1" outlineLevel="2">
      <c r="B855" s="892"/>
      <c r="C855" s="842"/>
      <c r="D855" s="893"/>
      <c r="E855" s="894"/>
      <c r="F855" s="893"/>
      <c r="G855" s="895"/>
      <c r="H855" s="895"/>
      <c r="I855" s="895"/>
      <c r="J855" s="895"/>
      <c r="K855" s="895"/>
      <c r="L855" s="895"/>
      <c r="M855" s="895"/>
      <c r="N855" s="840"/>
      <c r="O855" s="896"/>
      <c r="P855" s="897"/>
    </row>
    <row r="856" spans="2:16" ht="15.75" customHeight="1" outlineLevel="2">
      <c r="B856" s="849" t="s">
        <v>1676</v>
      </c>
      <c r="C856" s="842"/>
      <c r="D856" s="850" t="s">
        <v>1517</v>
      </c>
      <c r="E856" s="884">
        <v>1</v>
      </c>
      <c r="F856" s="850" t="s">
        <v>79</v>
      </c>
      <c r="G856" s="851"/>
      <c r="H856" s="851">
        <f>SUM(H857:H864)</f>
        <v>0</v>
      </c>
      <c r="I856" s="851"/>
      <c r="J856" s="851">
        <f>SUM(J857:J864)</f>
        <v>0</v>
      </c>
      <c r="K856" s="851"/>
      <c r="L856" s="851">
        <f>SUM(L857:L864)</f>
        <v>85.5</v>
      </c>
      <c r="M856" s="851">
        <f>SUM(M857:M864)</f>
        <v>85.5</v>
      </c>
      <c r="N856" s="840"/>
      <c r="O856" s="852">
        <f>SUM(M857:M864)</f>
        <v>85.5</v>
      </c>
      <c r="P856" s="885" t="str">
        <f>B856</f>
        <v>V4-1-G3</v>
      </c>
    </row>
    <row r="857" spans="2:16" ht="10.25" customHeight="1" outlineLevel="2">
      <c r="B857" s="886"/>
      <c r="C857" s="842"/>
      <c r="D857" s="886" t="s">
        <v>1518</v>
      </c>
      <c r="E857" s="887"/>
      <c r="F857" s="865"/>
      <c r="G857" s="888"/>
      <c r="H857" s="888"/>
      <c r="I857" s="903"/>
      <c r="J857" s="903"/>
      <c r="K857" s="903"/>
      <c r="L857" s="888"/>
      <c r="M857" s="888"/>
      <c r="N857" s="840"/>
      <c r="O857" s="889"/>
      <c r="P857" s="889"/>
    </row>
    <row r="858" spans="2:16" ht="15.75" customHeight="1" outlineLevel="2">
      <c r="B858" s="886"/>
      <c r="C858" s="842"/>
      <c r="D858" s="939" t="str">
        <f>D856</f>
        <v>Dakisolatie -PIR-platen dik 80mm  Rc=3,5 &gt; 120 m²</v>
      </c>
      <c r="E858" s="939">
        <v>1</v>
      </c>
      <c r="F858" s="939" t="s">
        <v>79</v>
      </c>
      <c r="G858" s="939"/>
      <c r="H858" s="939">
        <f t="shared" ref="H858:H864" si="398">E858*G858</f>
        <v>0</v>
      </c>
      <c r="I858" s="939"/>
      <c r="J858" s="939">
        <f t="shared" ref="J858:J864" si="399">E858*I858</f>
        <v>0</v>
      </c>
      <c r="K858" s="939">
        <v>47</v>
      </c>
      <c r="L858" s="939">
        <f t="shared" ref="L858:L864" si="400">E858*K858</f>
        <v>47</v>
      </c>
      <c r="M858" s="939">
        <f>J858+H858*Onderbouwing_M29!$Q$2+L858</f>
        <v>47</v>
      </c>
      <c r="N858" s="840"/>
      <c r="O858" s="889"/>
      <c r="P858" s="889"/>
    </row>
    <row r="859" spans="2:16" ht="15.75" customHeight="1" outlineLevel="2">
      <c r="B859" s="886"/>
      <c r="C859" s="842"/>
      <c r="D859" s="939"/>
      <c r="E859" s="939"/>
      <c r="F859" s="939"/>
      <c r="G859" s="921"/>
      <c r="H859" s="939"/>
      <c r="I859" s="939"/>
      <c r="J859" s="939"/>
      <c r="K859" s="939"/>
      <c r="L859" s="939"/>
      <c r="M859" s="939"/>
      <c r="N859" s="840"/>
      <c r="O859" s="889"/>
      <c r="P859" s="889"/>
    </row>
    <row r="860" spans="2:16" ht="15.75" customHeight="1" outlineLevel="2">
      <c r="B860" s="1000" t="s">
        <v>1744</v>
      </c>
      <c r="C860" s="842"/>
      <c r="D860" s="939" t="s">
        <v>1545</v>
      </c>
      <c r="E860" s="939">
        <v>1</v>
      </c>
      <c r="F860" s="939" t="s">
        <v>79</v>
      </c>
      <c r="G860" s="921"/>
      <c r="H860" s="939">
        <f t="shared" ref="H860:H862" si="401">E860*G860</f>
        <v>0</v>
      </c>
      <c r="I860" s="921"/>
      <c r="J860" s="939">
        <f>E860*I860</f>
        <v>0</v>
      </c>
      <c r="K860" s="939">
        <v>15</v>
      </c>
      <c r="L860" s="939">
        <f>E860*K860</f>
        <v>15</v>
      </c>
      <c r="M860" s="939">
        <f>J860+H860*Onderbouwing_M29!$Q$2+L860</f>
        <v>15</v>
      </c>
      <c r="N860" s="840"/>
      <c r="O860" s="889"/>
      <c r="P860" s="889"/>
    </row>
    <row r="861" spans="2:16" ht="15.75" customHeight="1" outlineLevel="2">
      <c r="B861" s="1000" t="s">
        <v>1744</v>
      </c>
      <c r="C861" s="842"/>
      <c r="D861" s="939" t="s">
        <v>1546</v>
      </c>
      <c r="E861" s="939">
        <v>1</v>
      </c>
      <c r="F861" s="939" t="s">
        <v>79</v>
      </c>
      <c r="G861" s="921"/>
      <c r="H861" s="939">
        <f t="shared" si="401"/>
        <v>0</v>
      </c>
      <c r="I861" s="921"/>
      <c r="J861" s="939">
        <f>E861*I861</f>
        <v>0</v>
      </c>
      <c r="K861" s="939">
        <v>12</v>
      </c>
      <c r="L861" s="939">
        <f>E861*K861</f>
        <v>12</v>
      </c>
      <c r="M861" s="939">
        <f>J861+H861*Onderbouwing_M29!$Q$2+L861</f>
        <v>12</v>
      </c>
      <c r="N861" s="840"/>
      <c r="O861" s="889"/>
      <c r="P861" s="889"/>
    </row>
    <row r="862" spans="2:16" ht="15.75" customHeight="1" outlineLevel="2">
      <c r="B862" s="1000" t="s">
        <v>1744</v>
      </c>
      <c r="C862" s="842"/>
      <c r="D862" s="939" t="s">
        <v>1551</v>
      </c>
      <c r="E862" s="939">
        <v>1</v>
      </c>
      <c r="F862" s="939" t="s">
        <v>79</v>
      </c>
      <c r="G862" s="921"/>
      <c r="H862" s="939">
        <f t="shared" si="401"/>
        <v>0</v>
      </c>
      <c r="I862" s="939"/>
      <c r="J862" s="939">
        <f>E862*I862</f>
        <v>0</v>
      </c>
      <c r="K862" s="939">
        <v>4</v>
      </c>
      <c r="L862" s="939">
        <f t="shared" ref="L862" si="402">E862*K862</f>
        <v>4</v>
      </c>
      <c r="M862" s="939">
        <f>J862+H862*Onderbouwing_M29!$Q$2+L862</f>
        <v>4</v>
      </c>
      <c r="N862" s="840"/>
      <c r="O862" s="889"/>
      <c r="P862" s="889"/>
    </row>
    <row r="863" spans="2:16" ht="15.75" customHeight="1" outlineLevel="2">
      <c r="B863" s="1000" t="s">
        <v>1744</v>
      </c>
      <c r="C863" s="842"/>
      <c r="D863" s="939" t="s">
        <v>1549</v>
      </c>
      <c r="E863" s="939">
        <v>1</v>
      </c>
      <c r="F863" s="939" t="s">
        <v>79</v>
      </c>
      <c r="G863" s="921"/>
      <c r="H863" s="939">
        <f>E859*G863</f>
        <v>0</v>
      </c>
      <c r="I863" s="939"/>
      <c r="J863" s="939">
        <f>E863*I863</f>
        <v>0</v>
      </c>
      <c r="K863" s="939">
        <v>7.5</v>
      </c>
      <c r="L863" s="939">
        <f>E863*K863</f>
        <v>7.5</v>
      </c>
      <c r="M863" s="939">
        <f>J863+H863*Onderbouwing_M29!$Q$2+L863</f>
        <v>7.5</v>
      </c>
      <c r="N863" s="840"/>
      <c r="O863" s="889"/>
      <c r="P863" s="889"/>
    </row>
    <row r="864" spans="2:16" ht="15.75" customHeight="1" outlineLevel="2">
      <c r="B864" s="886"/>
      <c r="C864" s="842"/>
      <c r="D864" s="939"/>
      <c r="E864" s="887"/>
      <c r="F864" s="865"/>
      <c r="G864" s="888">
        <v>0</v>
      </c>
      <c r="H864" s="888">
        <f t="shared" si="398"/>
        <v>0</v>
      </c>
      <c r="I864" s="888">
        <v>0</v>
      </c>
      <c r="J864" s="888">
        <f t="shared" si="399"/>
        <v>0</v>
      </c>
      <c r="K864" s="888"/>
      <c r="L864" s="888">
        <f t="shared" si="400"/>
        <v>0</v>
      </c>
      <c r="M864" s="888">
        <f>J864+H864*Onderbouwing_M29!$Q$2+L864</f>
        <v>0</v>
      </c>
      <c r="N864" s="840"/>
      <c r="O864" s="889"/>
      <c r="P864" s="889"/>
    </row>
    <row r="865" spans="2:16" ht="10.25" customHeight="1" outlineLevel="2">
      <c r="B865" s="892"/>
      <c r="C865" s="842"/>
      <c r="D865" s="893"/>
      <c r="E865" s="894"/>
      <c r="F865" s="893"/>
      <c r="G865" s="895"/>
      <c r="H865" s="895"/>
      <c r="I865" s="895"/>
      <c r="J865" s="895"/>
      <c r="K865" s="895"/>
      <c r="L865" s="895"/>
      <c r="M865" s="895"/>
      <c r="N865" s="840"/>
      <c r="O865" s="896"/>
      <c r="P865" s="897"/>
    </row>
    <row r="866" spans="2:16" ht="15.75" customHeight="1" outlineLevel="2">
      <c r="B866" s="849" t="s">
        <v>1677</v>
      </c>
      <c r="C866" s="842"/>
      <c r="D866" s="850" t="s">
        <v>1560</v>
      </c>
      <c r="E866" s="884">
        <v>1</v>
      </c>
      <c r="F866" s="850" t="s">
        <v>79</v>
      </c>
      <c r="G866" s="851"/>
      <c r="H866" s="851">
        <f>SUM(H867:H869)</f>
        <v>0</v>
      </c>
      <c r="I866" s="851"/>
      <c r="J866" s="851">
        <f>SUM(J867:J869)</f>
        <v>0</v>
      </c>
      <c r="K866" s="851"/>
      <c r="L866" s="851">
        <f>SUM(L867:L869)</f>
        <v>2.66</v>
      </c>
      <c r="M866" s="851">
        <f>SUM(M867:M869)</f>
        <v>2.66</v>
      </c>
      <c r="N866" s="840"/>
      <c r="O866" s="852">
        <f>SUM(M867:M869)</f>
        <v>2.66</v>
      </c>
      <c r="P866" s="885" t="str">
        <f>B866</f>
        <v>V4-1-G4</v>
      </c>
    </row>
    <row r="867" spans="2:16" ht="10.25" customHeight="1" outlineLevel="2">
      <c r="B867" s="886"/>
      <c r="C867" s="842"/>
      <c r="D867" s="886" t="s">
        <v>1518</v>
      </c>
      <c r="E867" s="887"/>
      <c r="F867" s="865"/>
      <c r="G867" s="888"/>
      <c r="H867" s="888"/>
      <c r="I867" s="903"/>
      <c r="J867" s="903"/>
      <c r="K867" s="903"/>
      <c r="L867" s="888"/>
      <c r="M867" s="888"/>
      <c r="N867" s="840"/>
      <c r="O867" s="889"/>
      <c r="P867" s="889"/>
    </row>
    <row r="868" spans="2:16" ht="15.75" customHeight="1" outlineLevel="2">
      <c r="B868" s="886"/>
      <c r="C868" s="842"/>
      <c r="D868" s="939" t="str">
        <f>D866</f>
        <v xml:space="preserve">╚ Meerprijs PIR-platen dik 100mm  Rc=4,5 </v>
      </c>
      <c r="E868" s="939">
        <v>1</v>
      </c>
      <c r="F868" s="939" t="s">
        <v>79</v>
      </c>
      <c r="G868" s="939"/>
      <c r="H868" s="939">
        <f t="shared" ref="H868:H869" si="403">E868*G868</f>
        <v>0</v>
      </c>
      <c r="I868" s="939"/>
      <c r="J868" s="939">
        <f t="shared" ref="J868:J869" si="404">E868*I868</f>
        <v>0</v>
      </c>
      <c r="K868" s="939">
        <v>2.66</v>
      </c>
      <c r="L868" s="939">
        <f t="shared" ref="L868:L869" si="405">E868*K868</f>
        <v>2.66</v>
      </c>
      <c r="M868" s="939">
        <f>J868+H868*Onderbouwing_M29!$Q$2+L868</f>
        <v>2.66</v>
      </c>
      <c r="N868" s="840"/>
      <c r="O868" s="889"/>
      <c r="P868" s="889"/>
    </row>
    <row r="869" spans="2:16" ht="15.75" customHeight="1" outlineLevel="2">
      <c r="B869" s="886"/>
      <c r="C869" s="842"/>
      <c r="D869" s="939"/>
      <c r="E869" s="887"/>
      <c r="F869" s="865"/>
      <c r="G869" s="888">
        <v>0</v>
      </c>
      <c r="H869" s="888">
        <f t="shared" si="403"/>
        <v>0</v>
      </c>
      <c r="I869" s="888">
        <v>0</v>
      </c>
      <c r="J869" s="888">
        <f t="shared" si="404"/>
        <v>0</v>
      </c>
      <c r="K869" s="888"/>
      <c r="L869" s="888">
        <f t="shared" si="405"/>
        <v>0</v>
      </c>
      <c r="M869" s="888">
        <f>J869+H869*Onderbouwing_M29!$Q$2+L869</f>
        <v>0</v>
      </c>
      <c r="N869" s="840"/>
      <c r="O869" s="889"/>
      <c r="P869" s="889"/>
    </row>
    <row r="870" spans="2:16" ht="10.25" customHeight="1" outlineLevel="2">
      <c r="B870" s="892"/>
      <c r="C870" s="842"/>
      <c r="D870" s="893"/>
      <c r="E870" s="894"/>
      <c r="F870" s="893"/>
      <c r="G870" s="895"/>
      <c r="H870" s="895"/>
      <c r="I870" s="895"/>
      <c r="J870" s="895"/>
      <c r="K870" s="895"/>
      <c r="L870" s="895"/>
      <c r="M870" s="895"/>
      <c r="N870" s="840"/>
      <c r="O870" s="896"/>
      <c r="P870" s="897"/>
    </row>
    <row r="871" spans="2:16" ht="15.75" customHeight="1" outlineLevel="2">
      <c r="B871" s="849" t="s">
        <v>364</v>
      </c>
      <c r="C871" s="842"/>
      <c r="D871" s="850" t="s">
        <v>1476</v>
      </c>
      <c r="E871" s="884"/>
      <c r="F871" s="850"/>
      <c r="G871" s="851"/>
      <c r="H871" s="851">
        <f>SUM(H872:H887)</f>
        <v>0</v>
      </c>
      <c r="I871" s="851"/>
      <c r="J871" s="851">
        <f>SUM(J872:J887)</f>
        <v>0</v>
      </c>
      <c r="K871" s="851"/>
      <c r="L871" s="851">
        <f>SUM(L872:L887)</f>
        <v>2091.9700000000003</v>
      </c>
      <c r="M871" s="851">
        <f>SUM(M872:M887)</f>
        <v>2091.9700000000003</v>
      </c>
      <c r="N871" s="840"/>
      <c r="O871" s="852">
        <f>SUM(M872:M887)</f>
        <v>2091.9700000000003</v>
      </c>
      <c r="P871" s="885" t="str">
        <f>B871</f>
        <v>V4-1-X</v>
      </c>
    </row>
    <row r="872" spans="2:16" ht="15.75" customHeight="1" outlineLevel="2">
      <c r="B872" s="841" t="s">
        <v>364</v>
      </c>
      <c r="C872" s="842"/>
      <c r="D872" s="939" t="s">
        <v>1553</v>
      </c>
      <c r="E872" s="939"/>
      <c r="F872" s="939"/>
      <c r="G872" s="888"/>
      <c r="H872" s="888"/>
      <c r="I872" s="903"/>
      <c r="J872" s="903"/>
      <c r="K872" s="903"/>
      <c r="L872" s="888"/>
      <c r="M872" s="888"/>
      <c r="N872" s="840"/>
      <c r="O872" s="889"/>
      <c r="P872" s="889"/>
    </row>
    <row r="873" spans="2:16" ht="15.75" customHeight="1" outlineLevel="2">
      <c r="B873" s="886" t="s">
        <v>1678</v>
      </c>
      <c r="C873" s="842"/>
      <c r="D873" s="939" t="s">
        <v>1708</v>
      </c>
      <c r="E873" s="939">
        <v>1</v>
      </c>
      <c r="F873" s="939" t="s">
        <v>1480</v>
      </c>
      <c r="G873" s="939"/>
      <c r="H873" s="939">
        <f t="shared" ref="H873:H885" si="406">E873*G873</f>
        <v>0</v>
      </c>
      <c r="I873" s="939"/>
      <c r="J873" s="939">
        <f t="shared" ref="J873:J885" si="407">E873*I873</f>
        <v>0</v>
      </c>
      <c r="K873" s="939">
        <v>750</v>
      </c>
      <c r="L873" s="939">
        <f t="shared" ref="L873:L884" si="408">E873*K873</f>
        <v>750</v>
      </c>
      <c r="M873" s="939">
        <f>J873+H873*Onderbouwing_M29!$Q$2+L873</f>
        <v>750</v>
      </c>
      <c r="N873" s="840"/>
      <c r="O873" s="889"/>
      <c r="P873" s="889"/>
    </row>
    <row r="874" spans="2:16" ht="15.75" customHeight="1" outlineLevel="2">
      <c r="B874" s="886" t="s">
        <v>1679</v>
      </c>
      <c r="C874" s="842"/>
      <c r="D874" s="939" t="s">
        <v>1519</v>
      </c>
      <c r="E874" s="939">
        <v>1</v>
      </c>
      <c r="F874" s="939" t="s">
        <v>1480</v>
      </c>
      <c r="G874" s="939"/>
      <c r="H874" s="939">
        <f t="shared" si="406"/>
        <v>0</v>
      </c>
      <c r="I874" s="939"/>
      <c r="J874" s="939">
        <f t="shared" si="407"/>
        <v>0</v>
      </c>
      <c r="K874" s="939">
        <v>350</v>
      </c>
      <c r="L874" s="939">
        <f t="shared" si="408"/>
        <v>350</v>
      </c>
      <c r="M874" s="939">
        <f>J874+H874*Onderbouwing_M29!$Q$2+L874</f>
        <v>350</v>
      </c>
      <c r="N874" s="840"/>
      <c r="O874" s="889"/>
      <c r="P874" s="889"/>
    </row>
    <row r="875" spans="2:16" ht="15.75" customHeight="1" outlineLevel="2">
      <c r="B875" s="886" t="s">
        <v>1680</v>
      </c>
      <c r="C875" s="842"/>
      <c r="D875" s="939" t="s">
        <v>1524</v>
      </c>
      <c r="E875" s="939">
        <v>1</v>
      </c>
      <c r="F875" s="939" t="s">
        <v>1480</v>
      </c>
      <c r="G875" s="939"/>
      <c r="H875" s="939">
        <f t="shared" si="406"/>
        <v>0</v>
      </c>
      <c r="I875" s="939"/>
      <c r="J875" s="939">
        <f t="shared" si="407"/>
        <v>0</v>
      </c>
      <c r="K875" s="939">
        <v>75</v>
      </c>
      <c r="L875" s="939">
        <f t="shared" si="408"/>
        <v>75</v>
      </c>
      <c r="M875" s="939">
        <f>J875+H875*Onderbouwing_M29!$Q$2+L875</f>
        <v>75</v>
      </c>
      <c r="N875" s="840"/>
      <c r="O875" s="889"/>
      <c r="P875" s="889"/>
    </row>
    <row r="876" spans="2:16" ht="15.75" customHeight="1" outlineLevel="2">
      <c r="B876" s="886" t="s">
        <v>1681</v>
      </c>
      <c r="C876" s="842"/>
      <c r="D876" s="939" t="s">
        <v>1695</v>
      </c>
      <c r="E876" s="939">
        <v>1</v>
      </c>
      <c r="F876" s="939" t="s">
        <v>1480</v>
      </c>
      <c r="G876" s="939"/>
      <c r="H876" s="939">
        <f t="shared" si="406"/>
        <v>0</v>
      </c>
      <c r="I876" s="939"/>
      <c r="J876" s="939">
        <f t="shared" si="407"/>
        <v>0</v>
      </c>
      <c r="K876" s="939">
        <v>200</v>
      </c>
      <c r="L876" s="939">
        <f t="shared" si="408"/>
        <v>200</v>
      </c>
      <c r="M876" s="939">
        <f>J876+H876*Onderbouwing_M29!$Q$2+L876</f>
        <v>200</v>
      </c>
      <c r="N876" s="840"/>
      <c r="O876" s="889"/>
      <c r="P876" s="889"/>
    </row>
    <row r="877" spans="2:16" ht="15.75" customHeight="1" outlineLevel="2">
      <c r="B877" s="886" t="s">
        <v>1682</v>
      </c>
      <c r="C877" s="842"/>
      <c r="D877" s="939" t="s">
        <v>1548</v>
      </c>
      <c r="E877" s="939">
        <v>1</v>
      </c>
      <c r="F877" s="939" t="s">
        <v>79</v>
      </c>
      <c r="G877" s="921"/>
      <c r="H877" s="939">
        <f t="shared" si="406"/>
        <v>0</v>
      </c>
      <c r="I877" s="939"/>
      <c r="J877" s="939">
        <f t="shared" si="407"/>
        <v>0</v>
      </c>
      <c r="K877" s="939">
        <v>16.97</v>
      </c>
      <c r="L877" s="939">
        <f t="shared" si="408"/>
        <v>16.97</v>
      </c>
      <c r="M877" s="939">
        <f>J877+H877*Onderbouwing_M29!$Q$2+L877</f>
        <v>16.97</v>
      </c>
      <c r="N877" s="840"/>
      <c r="O877" s="889"/>
      <c r="P877" s="889"/>
    </row>
    <row r="878" spans="2:16" ht="15.75" customHeight="1" outlineLevel="2">
      <c r="B878" s="886" t="s">
        <v>1683</v>
      </c>
      <c r="C878" s="842"/>
      <c r="D878" s="939" t="s">
        <v>1690</v>
      </c>
      <c r="E878" s="939">
        <v>1</v>
      </c>
      <c r="F878" s="939" t="s">
        <v>79</v>
      </c>
      <c r="G878" s="939"/>
      <c r="H878" s="939">
        <f t="shared" si="406"/>
        <v>0</v>
      </c>
      <c r="I878" s="939"/>
      <c r="J878" s="939">
        <f t="shared" si="407"/>
        <v>0</v>
      </c>
      <c r="K878" s="939">
        <v>5</v>
      </c>
      <c r="L878" s="939">
        <f t="shared" si="408"/>
        <v>5</v>
      </c>
      <c r="M878" s="939">
        <f>J878+H878*Onderbouwing_M29!$Q$2+L878</f>
        <v>5</v>
      </c>
      <c r="N878" s="840"/>
      <c r="O878" s="889"/>
      <c r="P878" s="889"/>
    </row>
    <row r="879" spans="2:16" ht="15.75" customHeight="1" outlineLevel="2">
      <c r="B879" s="886" t="s">
        <v>1684</v>
      </c>
      <c r="C879" s="842"/>
      <c r="D879" s="939" t="s">
        <v>1691</v>
      </c>
      <c r="E879" s="939">
        <v>1</v>
      </c>
      <c r="F879" s="939" t="s">
        <v>76</v>
      </c>
      <c r="G879" s="939"/>
      <c r="H879" s="939">
        <f t="shared" si="406"/>
        <v>0</v>
      </c>
      <c r="I879" s="939"/>
      <c r="J879" s="939">
        <f t="shared" si="407"/>
        <v>0</v>
      </c>
      <c r="K879" s="939">
        <v>25</v>
      </c>
      <c r="L879" s="939">
        <f t="shared" si="408"/>
        <v>25</v>
      </c>
      <c r="M879" s="939">
        <f>J879+H879*Onderbouwing_M29!$Q$2+L879</f>
        <v>25</v>
      </c>
      <c r="N879" s="840"/>
      <c r="O879" s="889"/>
      <c r="P879" s="889"/>
    </row>
    <row r="880" spans="2:16" ht="15.75" customHeight="1" outlineLevel="2">
      <c r="B880" s="886" t="s">
        <v>1685</v>
      </c>
      <c r="C880" s="842"/>
      <c r="D880" s="939" t="s">
        <v>1692</v>
      </c>
      <c r="E880" s="939">
        <v>1</v>
      </c>
      <c r="F880" s="939" t="s">
        <v>1480</v>
      </c>
      <c r="G880" s="939"/>
      <c r="H880" s="939">
        <f t="shared" si="406"/>
        <v>0</v>
      </c>
      <c r="I880" s="939"/>
      <c r="J880" s="939">
        <f t="shared" si="407"/>
        <v>0</v>
      </c>
      <c r="K880" s="939">
        <v>125</v>
      </c>
      <c r="L880" s="939">
        <f t="shared" si="408"/>
        <v>125</v>
      </c>
      <c r="M880" s="939">
        <f>J880+H880*Onderbouwing_M29!$Q$2+L880</f>
        <v>125</v>
      </c>
      <c r="N880" s="840"/>
      <c r="O880" s="889"/>
      <c r="P880" s="889"/>
    </row>
    <row r="881" spans="2:18" ht="15.75" customHeight="1" outlineLevel="2">
      <c r="B881" s="886" t="s">
        <v>1686</v>
      </c>
      <c r="C881" s="842"/>
      <c r="D881" s="939" t="s">
        <v>1693</v>
      </c>
      <c r="E881" s="939">
        <v>1</v>
      </c>
      <c r="F881" s="939" t="s">
        <v>1480</v>
      </c>
      <c r="G881" s="939"/>
      <c r="H881" s="939">
        <f t="shared" si="406"/>
        <v>0</v>
      </c>
      <c r="I881" s="939"/>
      <c r="J881" s="939">
        <f t="shared" si="407"/>
        <v>0</v>
      </c>
      <c r="K881" s="939">
        <v>300</v>
      </c>
      <c r="L881" s="939">
        <f t="shared" si="408"/>
        <v>300</v>
      </c>
      <c r="M881" s="939">
        <f>J881+H881*Onderbouwing_M29!$Q$2+L881</f>
        <v>300</v>
      </c>
      <c r="N881" s="840"/>
      <c r="O881" s="889"/>
      <c r="P881" s="889"/>
    </row>
    <row r="882" spans="2:18" ht="15.75" customHeight="1" outlineLevel="2">
      <c r="B882" s="886" t="s">
        <v>1687</v>
      </c>
      <c r="C882" s="842"/>
      <c r="D882" s="939" t="s">
        <v>1694</v>
      </c>
      <c r="E882" s="939">
        <v>1</v>
      </c>
      <c r="F882" s="939" t="s">
        <v>1732</v>
      </c>
      <c r="G882" s="939"/>
      <c r="H882" s="939">
        <f t="shared" si="406"/>
        <v>0</v>
      </c>
      <c r="I882" s="939"/>
      <c r="J882" s="939">
        <f t="shared" si="407"/>
        <v>0</v>
      </c>
      <c r="K882" s="939">
        <v>45</v>
      </c>
      <c r="L882" s="939">
        <f t="shared" si="408"/>
        <v>45</v>
      </c>
      <c r="M882" s="939">
        <f>J882+H882*Onderbouwing_M29!$Q$2+L882</f>
        <v>45</v>
      </c>
      <c r="N882" s="840"/>
      <c r="O882" s="889"/>
      <c r="P882" s="889"/>
    </row>
    <row r="883" spans="2:18" ht="15.75" customHeight="1" outlineLevel="2">
      <c r="B883" s="886" t="s">
        <v>1688</v>
      </c>
      <c r="C883" s="842"/>
      <c r="D883" s="939" t="s">
        <v>1697</v>
      </c>
      <c r="E883" s="939">
        <v>1</v>
      </c>
      <c r="F883" s="939" t="s">
        <v>78</v>
      </c>
      <c r="G883" s="939"/>
      <c r="H883" s="939">
        <f t="shared" si="406"/>
        <v>0</v>
      </c>
      <c r="I883" s="939"/>
      <c r="J883" s="939">
        <f t="shared" si="407"/>
        <v>0</v>
      </c>
      <c r="K883" s="939">
        <v>75</v>
      </c>
      <c r="L883" s="939">
        <f t="shared" si="408"/>
        <v>75</v>
      </c>
      <c r="M883" s="939">
        <f>J883+H883*Onderbouwing_M29!$Q$2+L883</f>
        <v>75</v>
      </c>
      <c r="N883" s="840"/>
      <c r="O883" s="889"/>
      <c r="P883" s="889"/>
    </row>
    <row r="884" spans="2:18" ht="15.75" customHeight="1" outlineLevel="2">
      <c r="B884" s="886" t="s">
        <v>1689</v>
      </c>
      <c r="C884" s="842"/>
      <c r="D884" s="939" t="s">
        <v>1696</v>
      </c>
      <c r="E884" s="939">
        <v>1</v>
      </c>
      <c r="F884" s="939" t="s">
        <v>1480</v>
      </c>
      <c r="G884" s="939"/>
      <c r="H884" s="939">
        <f t="shared" si="406"/>
        <v>0</v>
      </c>
      <c r="I884" s="939"/>
      <c r="J884" s="939">
        <f t="shared" si="407"/>
        <v>0</v>
      </c>
      <c r="K884" s="939">
        <v>125</v>
      </c>
      <c r="L884" s="939">
        <f t="shared" si="408"/>
        <v>125</v>
      </c>
      <c r="M884" s="939">
        <f>J884+H884*Onderbouwing_M29!$Q$2+L884</f>
        <v>125</v>
      </c>
      <c r="N884" s="840"/>
      <c r="O884" s="889"/>
      <c r="P884" s="889"/>
    </row>
    <row r="885" spans="2:18" ht="15.75" customHeight="1" outlineLevel="2">
      <c r="B885" s="886" t="s">
        <v>1746</v>
      </c>
      <c r="C885" s="842"/>
      <c r="D885" s="939" t="s">
        <v>1734</v>
      </c>
      <c r="E885" s="939">
        <v>1</v>
      </c>
      <c r="F885" s="939" t="s">
        <v>1480</v>
      </c>
      <c r="G885" s="939"/>
      <c r="H885" s="939">
        <f t="shared" si="406"/>
        <v>0</v>
      </c>
      <c r="I885" s="939"/>
      <c r="J885" s="939">
        <f t="shared" si="407"/>
        <v>0</v>
      </c>
      <c r="K885" s="994">
        <v>0.2</v>
      </c>
      <c r="L885" s="939"/>
      <c r="M885" s="939"/>
      <c r="N885" s="840"/>
      <c r="O885" s="889"/>
    </row>
    <row r="886" spans="2:18" ht="15.75" customHeight="1" outlineLevel="2">
      <c r="B886" s="886"/>
      <c r="C886" s="842"/>
      <c r="E886" s="939"/>
      <c r="F886" s="939"/>
      <c r="G886" s="921"/>
      <c r="H886" s="939">
        <f t="shared" ref="H886:H887" si="409">E886*G886</f>
        <v>0</v>
      </c>
      <c r="I886" s="939"/>
      <c r="J886" s="939">
        <f t="shared" ref="J886:J887" si="410">E886*I886</f>
        <v>0</v>
      </c>
      <c r="K886" s="939"/>
      <c r="L886" s="939">
        <f t="shared" ref="L886:L887" si="411">E886*K886</f>
        <v>0</v>
      </c>
      <c r="M886" s="939">
        <f>J886+H886*Onderbouwing_M29!$Q$2+L886</f>
        <v>0</v>
      </c>
      <c r="N886" s="840"/>
      <c r="O886" s="889"/>
      <c r="P886" s="889"/>
    </row>
    <row r="887" spans="2:18" ht="15.75" customHeight="1" outlineLevel="2">
      <c r="B887" s="886"/>
      <c r="C887" s="842"/>
      <c r="E887" s="939"/>
      <c r="F887" s="939"/>
      <c r="G887" s="921"/>
      <c r="H887" s="939">
        <f t="shared" si="409"/>
        <v>0</v>
      </c>
      <c r="I887" s="939"/>
      <c r="J887" s="939">
        <f t="shared" si="410"/>
        <v>0</v>
      </c>
      <c r="K887" s="939"/>
      <c r="L887" s="939">
        <f t="shared" si="411"/>
        <v>0</v>
      </c>
      <c r="M887" s="939">
        <f>J887+H887*Onderbouwing_M29!$Q$2+L887</f>
        <v>0</v>
      </c>
      <c r="N887" s="840"/>
      <c r="O887" s="889"/>
      <c r="P887" s="889"/>
    </row>
    <row r="888" spans="2:18" ht="10.25" customHeight="1" outlineLevel="2">
      <c r="B888" s="892"/>
      <c r="C888" s="842"/>
      <c r="D888" s="893"/>
      <c r="E888" s="894"/>
      <c r="F888" s="893"/>
      <c r="G888" s="895"/>
      <c r="H888" s="895"/>
      <c r="I888" s="895"/>
      <c r="J888" s="895"/>
      <c r="K888" s="895"/>
      <c r="L888" s="895"/>
      <c r="M888" s="895"/>
      <c r="N888" s="840"/>
      <c r="O888" s="896"/>
      <c r="P888" s="897"/>
    </row>
    <row r="889" spans="2:18" ht="15.75" hidden="1" customHeight="1" outlineLevel="2">
      <c r="B889" s="849" t="s">
        <v>365</v>
      </c>
      <c r="C889" s="842"/>
      <c r="D889" s="850" t="s">
        <v>1526</v>
      </c>
      <c r="E889" s="884">
        <v>50</v>
      </c>
      <c r="F889" s="850" t="s">
        <v>79</v>
      </c>
      <c r="G889" s="851"/>
      <c r="H889" s="851">
        <f>SUM(H890:H900)</f>
        <v>4</v>
      </c>
      <c r="I889" s="851"/>
      <c r="J889" s="851">
        <f>SUM(J890:J900)</f>
        <v>1600</v>
      </c>
      <c r="K889" s="851"/>
      <c r="L889" s="851">
        <f>SUM(L890:L900)</f>
        <v>3388</v>
      </c>
      <c r="M889" s="851">
        <f>SUM(M890:M900)</f>
        <v>5228</v>
      </c>
      <c r="N889" s="840"/>
      <c r="O889" s="852">
        <f>M889/E889</f>
        <v>104.56</v>
      </c>
      <c r="P889" s="885" t="str">
        <f>B889</f>
        <v>V4-2-A</v>
      </c>
    </row>
    <row r="890" spans="2:18" ht="15.75" hidden="1" customHeight="1" outlineLevel="2">
      <c r="B890" s="886"/>
      <c r="C890" s="842"/>
      <c r="D890" s="901" t="s">
        <v>1454</v>
      </c>
      <c r="E890" s="887"/>
      <c r="F890" s="865"/>
      <c r="G890" s="888"/>
      <c r="H890" s="888"/>
      <c r="I890" s="903"/>
      <c r="J890" s="903"/>
      <c r="K890" s="903"/>
      <c r="L890" s="888"/>
      <c r="M890" s="888"/>
      <c r="N890" s="840"/>
      <c r="O890" s="889"/>
      <c r="P890" s="889"/>
      <c r="Q890" s="889"/>
      <c r="R890" s="847"/>
    </row>
    <row r="891" spans="2:18" ht="15.75" hidden="1" customHeight="1" outlineLevel="2">
      <c r="B891" s="886"/>
      <c r="C891" s="842"/>
      <c r="D891" s="939"/>
      <c r="E891" s="887"/>
      <c r="F891" s="865"/>
      <c r="G891" s="888"/>
      <c r="H891" s="888">
        <f t="shared" ref="H891:H899" si="412">E891*G891</f>
        <v>0</v>
      </c>
      <c r="I891" s="888"/>
      <c r="J891" s="888">
        <f t="shared" ref="J891:J892" si="413">E891*I891</f>
        <v>0</v>
      </c>
      <c r="K891" s="888"/>
      <c r="L891" s="888">
        <f t="shared" ref="L891" si="414">E891*K891</f>
        <v>0</v>
      </c>
      <c r="M891" s="888">
        <f>J891+H891*Onderbouwing_M29!$Q$2+L891</f>
        <v>0</v>
      </c>
      <c r="N891" s="840"/>
      <c r="O891" s="889"/>
      <c r="P891" s="889"/>
      <c r="Q891" s="889"/>
      <c r="R891" s="847"/>
    </row>
    <row r="892" spans="2:18" s="863" customFormat="1" ht="15.75" hidden="1" customHeight="1" outlineLevel="2">
      <c r="B892" s="855"/>
      <c r="C892" s="958"/>
      <c r="D892" s="959" t="s">
        <v>413</v>
      </c>
      <c r="E892" s="907">
        <v>50</v>
      </c>
      <c r="F892" s="909" t="s">
        <v>79</v>
      </c>
      <c r="G892" s="857"/>
      <c r="H892" s="857">
        <f t="shared" si="412"/>
        <v>0</v>
      </c>
      <c r="I892" s="857">
        <v>0</v>
      </c>
      <c r="J892" s="859">
        <f t="shared" si="413"/>
        <v>0</v>
      </c>
      <c r="K892" s="857">
        <v>2.2999999999999998</v>
      </c>
      <c r="L892" s="859">
        <f t="shared" ref="L892:L899" si="415">+K892*E892</f>
        <v>114.99999999999999</v>
      </c>
      <c r="M892" s="859">
        <f>J892+H892*Onderbouwing_M29!$Q$2+L892</f>
        <v>114.99999999999999</v>
      </c>
      <c r="N892" s="854"/>
      <c r="O892" s="891"/>
      <c r="P892" s="891"/>
      <c r="Q892" s="860"/>
      <c r="R892" s="861">
        <f>M892-O892</f>
        <v>114.99999999999999</v>
      </c>
    </row>
    <row r="893" spans="2:18" s="863" customFormat="1" ht="15.75" hidden="1" customHeight="1" outlineLevel="2">
      <c r="B893" s="912"/>
      <c r="C893" s="933"/>
      <c r="D893" s="959" t="s">
        <v>407</v>
      </c>
      <c r="E893" s="907">
        <v>50</v>
      </c>
      <c r="F893" s="909" t="s">
        <v>79</v>
      </c>
      <c r="G893" s="859">
        <v>0.08</v>
      </c>
      <c r="H893" s="857">
        <f t="shared" ref="H893" si="416">E893*G893</f>
        <v>4</v>
      </c>
      <c r="I893" s="859">
        <f>'Materiaal '!E119</f>
        <v>32</v>
      </c>
      <c r="J893" s="859">
        <f t="shared" ref="J893" si="417">E893*I893</f>
        <v>1600</v>
      </c>
      <c r="K893" s="859"/>
      <c r="L893" s="859">
        <f t="shared" si="415"/>
        <v>0</v>
      </c>
      <c r="M893" s="859">
        <f>J893+H893*Onderbouwing_M29!$Q$2+L893</f>
        <v>1840</v>
      </c>
      <c r="N893" s="854"/>
      <c r="O893" s="960"/>
      <c r="P893" s="960"/>
      <c r="Q893" s="860"/>
      <c r="R893" s="861">
        <f t="shared" ref="R893" si="418">M893-O893</f>
        <v>1840</v>
      </c>
    </row>
    <row r="894" spans="2:18" s="863" customFormat="1" ht="15.75" hidden="1" customHeight="1" outlineLevel="2">
      <c r="B894" s="855"/>
      <c r="C894" s="958"/>
      <c r="D894" s="959" t="s">
        <v>414</v>
      </c>
      <c r="E894" s="907">
        <v>50</v>
      </c>
      <c r="F894" s="909" t="s">
        <v>79</v>
      </c>
      <c r="G894" s="857"/>
      <c r="H894" s="857">
        <f t="shared" si="412"/>
        <v>0</v>
      </c>
      <c r="I894" s="857">
        <v>0</v>
      </c>
      <c r="J894" s="859">
        <f t="shared" ref="J894:J899" si="419">E894*I894</f>
        <v>0</v>
      </c>
      <c r="K894" s="857">
        <v>42</v>
      </c>
      <c r="L894" s="859">
        <f t="shared" si="415"/>
        <v>2100</v>
      </c>
      <c r="M894" s="859">
        <f>J894+H894*Onderbouwing_M29!$Q$2+L894</f>
        <v>2100</v>
      </c>
      <c r="N894" s="854"/>
      <c r="O894" s="891"/>
      <c r="P894" s="891"/>
      <c r="Q894" s="860"/>
      <c r="R894" s="861">
        <f t="shared" ref="R894:R899" si="420">M894-O894</f>
        <v>2100</v>
      </c>
    </row>
    <row r="895" spans="2:18" s="863" customFormat="1" ht="15.75" hidden="1" customHeight="1" outlineLevel="2">
      <c r="B895" s="855"/>
      <c r="C895" s="958"/>
      <c r="D895" s="959" t="s">
        <v>415</v>
      </c>
      <c r="E895" s="907">
        <v>30</v>
      </c>
      <c r="F895" s="909" t="s">
        <v>76</v>
      </c>
      <c r="G895" s="857"/>
      <c r="H895" s="857">
        <f t="shared" si="412"/>
        <v>0</v>
      </c>
      <c r="I895" s="857">
        <v>0</v>
      </c>
      <c r="J895" s="859">
        <f t="shared" si="419"/>
        <v>0</v>
      </c>
      <c r="K895" s="857">
        <v>17</v>
      </c>
      <c r="L895" s="859">
        <f t="shared" si="415"/>
        <v>510</v>
      </c>
      <c r="M895" s="859">
        <f>J895+H895*Onderbouwing_M29!$Q$2+L895</f>
        <v>510</v>
      </c>
      <c r="N895" s="854"/>
      <c r="O895" s="891"/>
      <c r="P895" s="891"/>
      <c r="Q895" s="860"/>
      <c r="R895" s="861">
        <f t="shared" si="420"/>
        <v>510</v>
      </c>
    </row>
    <row r="896" spans="2:18" s="863" customFormat="1" ht="15.75" hidden="1" customHeight="1" outlineLevel="2">
      <c r="B896" s="855"/>
      <c r="C896" s="958"/>
      <c r="D896" s="959" t="s">
        <v>416</v>
      </c>
      <c r="E896" s="907">
        <v>1</v>
      </c>
      <c r="F896" s="909" t="s">
        <v>78</v>
      </c>
      <c r="G896" s="857"/>
      <c r="H896" s="857">
        <f t="shared" si="412"/>
        <v>0</v>
      </c>
      <c r="I896" s="857">
        <v>0</v>
      </c>
      <c r="J896" s="859">
        <f t="shared" si="419"/>
        <v>0</v>
      </c>
      <c r="K896" s="857">
        <v>28</v>
      </c>
      <c r="L896" s="859">
        <f t="shared" si="415"/>
        <v>28</v>
      </c>
      <c r="M896" s="859">
        <f>J896+H896*Onderbouwing_M29!$Q$2+L896</f>
        <v>28</v>
      </c>
      <c r="N896" s="854"/>
      <c r="O896" s="891"/>
      <c r="P896" s="891"/>
      <c r="Q896" s="860"/>
      <c r="R896" s="861">
        <f t="shared" si="420"/>
        <v>28</v>
      </c>
    </row>
    <row r="897" spans="2:18" s="863" customFormat="1" ht="15.75" hidden="1" customHeight="1" outlineLevel="2">
      <c r="B897" s="855"/>
      <c r="C897" s="958"/>
      <c r="D897" s="959" t="s">
        <v>417</v>
      </c>
      <c r="E897" s="907">
        <v>30</v>
      </c>
      <c r="F897" s="909" t="s">
        <v>76</v>
      </c>
      <c r="G897" s="857"/>
      <c r="H897" s="857">
        <f t="shared" si="412"/>
        <v>0</v>
      </c>
      <c r="I897" s="857">
        <v>0</v>
      </c>
      <c r="J897" s="859">
        <f t="shared" si="419"/>
        <v>0</v>
      </c>
      <c r="K897" s="857">
        <v>17</v>
      </c>
      <c r="L897" s="859">
        <f t="shared" si="415"/>
        <v>510</v>
      </c>
      <c r="M897" s="859">
        <f>J897+H897*Onderbouwing_M29!$Q$2+L897</f>
        <v>510</v>
      </c>
      <c r="N897" s="854"/>
      <c r="O897" s="891"/>
      <c r="P897" s="891"/>
      <c r="Q897" s="860"/>
      <c r="R897" s="861">
        <f t="shared" si="420"/>
        <v>510</v>
      </c>
    </row>
    <row r="898" spans="2:18" s="863" customFormat="1" ht="15.75" hidden="1" customHeight="1" outlineLevel="2">
      <c r="B898" s="855"/>
      <c r="C898" s="958"/>
      <c r="D898" s="959" t="s">
        <v>418</v>
      </c>
      <c r="E898" s="907">
        <v>1</v>
      </c>
      <c r="F898" s="909" t="s">
        <v>78</v>
      </c>
      <c r="G898" s="857"/>
      <c r="H898" s="857">
        <f t="shared" si="412"/>
        <v>0</v>
      </c>
      <c r="I898" s="857">
        <v>0</v>
      </c>
      <c r="J898" s="859">
        <f t="shared" si="419"/>
        <v>0</v>
      </c>
      <c r="K898" s="857">
        <v>50</v>
      </c>
      <c r="L898" s="859">
        <f t="shared" si="415"/>
        <v>50</v>
      </c>
      <c r="M898" s="859">
        <f>J898+H898*Onderbouwing_M29!$Q$2+L898</f>
        <v>50</v>
      </c>
      <c r="N898" s="854"/>
      <c r="O898" s="891"/>
      <c r="P898" s="891"/>
      <c r="Q898" s="860"/>
      <c r="R898" s="861">
        <f t="shared" si="420"/>
        <v>50</v>
      </c>
    </row>
    <row r="899" spans="2:18" s="863" customFormat="1" ht="15.75" hidden="1" customHeight="1" outlineLevel="2">
      <c r="B899" s="855"/>
      <c r="C899" s="958"/>
      <c r="D899" s="959" t="s">
        <v>419</v>
      </c>
      <c r="E899" s="907">
        <v>1</v>
      </c>
      <c r="F899" s="909" t="s">
        <v>78</v>
      </c>
      <c r="G899" s="857"/>
      <c r="H899" s="857">
        <f t="shared" si="412"/>
        <v>0</v>
      </c>
      <c r="I899" s="857">
        <v>0</v>
      </c>
      <c r="J899" s="859">
        <f t="shared" si="419"/>
        <v>0</v>
      </c>
      <c r="K899" s="857">
        <v>75</v>
      </c>
      <c r="L899" s="859">
        <f t="shared" si="415"/>
        <v>75</v>
      </c>
      <c r="M899" s="859">
        <f>J899+H899*Onderbouwing_M29!$Q$2+L899</f>
        <v>75</v>
      </c>
      <c r="N899" s="854"/>
      <c r="O899" s="891"/>
      <c r="P899" s="891"/>
      <c r="Q899" s="860"/>
      <c r="R899" s="861">
        <f t="shared" si="420"/>
        <v>75</v>
      </c>
    </row>
    <row r="900" spans="2:18" s="863" customFormat="1" ht="15.75" hidden="1" customHeight="1" outlineLevel="2">
      <c r="B900" s="890"/>
      <c r="C900" s="856"/>
      <c r="D900" s="921"/>
      <c r="E900" s="904"/>
      <c r="F900" s="860"/>
      <c r="G900" s="858">
        <v>0</v>
      </c>
      <c r="H900" s="858">
        <f t="shared" ref="H900" si="421">E900*G900</f>
        <v>0</v>
      </c>
      <c r="I900" s="858">
        <v>0</v>
      </c>
      <c r="J900" s="858">
        <f t="shared" ref="J900" si="422">E900*I900</f>
        <v>0</v>
      </c>
      <c r="K900" s="858"/>
      <c r="L900" s="858">
        <f t="shared" ref="L900" si="423">E900*K900</f>
        <v>0</v>
      </c>
      <c r="M900" s="858"/>
      <c r="N900" s="854"/>
      <c r="O900" s="891"/>
      <c r="P900" s="891" t="s">
        <v>1525</v>
      </c>
      <c r="Q900" s="860"/>
      <c r="R900" s="905"/>
    </row>
    <row r="901" spans="2:18" ht="10.25" hidden="1" customHeight="1" outlineLevel="2">
      <c r="B901" s="892"/>
      <c r="C901" s="842"/>
      <c r="D901" s="893"/>
      <c r="E901" s="894"/>
      <c r="F901" s="893"/>
      <c r="G901" s="895"/>
      <c r="H901" s="895"/>
      <c r="I901" s="895"/>
      <c r="J901" s="895"/>
      <c r="K901" s="895"/>
      <c r="L901" s="895"/>
      <c r="M901" s="895"/>
      <c r="N901" s="840"/>
      <c r="O901" s="896"/>
      <c r="P901" s="897"/>
      <c r="Q901" s="860"/>
      <c r="R901" s="847"/>
    </row>
    <row r="902" spans="2:18" ht="15.75" hidden="1" customHeight="1" outlineLevel="2">
      <c r="B902" s="849" t="s">
        <v>366</v>
      </c>
      <c r="C902" s="842"/>
      <c r="D902" s="850" t="s">
        <v>1521</v>
      </c>
      <c r="E902" s="884">
        <v>50</v>
      </c>
      <c r="F902" s="850" t="s">
        <v>79</v>
      </c>
      <c r="G902" s="851"/>
      <c r="H902" s="851">
        <f>SUM(H903:H913)</f>
        <v>4</v>
      </c>
      <c r="I902" s="851"/>
      <c r="J902" s="851">
        <f>SUM(J903:J913)</f>
        <v>1600</v>
      </c>
      <c r="K902" s="851"/>
      <c r="L902" s="851">
        <f>SUM(L903:L913)</f>
        <v>3938</v>
      </c>
      <c r="M902" s="851">
        <f>SUM(M903:M913)</f>
        <v>5778</v>
      </c>
      <c r="N902" s="840"/>
      <c r="O902" s="852">
        <f>M902/E902</f>
        <v>115.56</v>
      </c>
      <c r="P902" s="885" t="str">
        <f>B902</f>
        <v>V4-2-B</v>
      </c>
      <c r="Q902" s="860"/>
      <c r="R902" s="847"/>
    </row>
    <row r="903" spans="2:18" ht="15.75" hidden="1" customHeight="1" outlineLevel="2">
      <c r="B903" s="886"/>
      <c r="C903" s="842"/>
      <c r="D903" s="901" t="s">
        <v>188</v>
      </c>
      <c r="E903" s="887"/>
      <c r="F903" s="865"/>
      <c r="G903" s="888"/>
      <c r="H903" s="888"/>
      <c r="I903" s="903"/>
      <c r="J903" s="903"/>
      <c r="K903" s="903"/>
      <c r="L903" s="888"/>
      <c r="M903" s="888"/>
      <c r="N903" s="840"/>
      <c r="O903" s="889"/>
      <c r="P903" s="889"/>
      <c r="Q903" s="860"/>
      <c r="R903" s="847"/>
    </row>
    <row r="904" spans="2:18" ht="15.75" hidden="1" customHeight="1" outlineLevel="2">
      <c r="B904" s="886"/>
      <c r="C904" s="842"/>
      <c r="D904" s="939"/>
      <c r="E904" s="887"/>
      <c r="F904" s="865"/>
      <c r="G904" s="888"/>
      <c r="H904" s="888">
        <f t="shared" ref="H904:H913" si="424">E904*G904</f>
        <v>0</v>
      </c>
      <c r="I904" s="888"/>
      <c r="J904" s="888">
        <f t="shared" ref="J904:J913" si="425">E904*I904</f>
        <v>0</v>
      </c>
      <c r="K904" s="888"/>
      <c r="L904" s="888">
        <f t="shared" ref="L904:L913" si="426">E904*K904</f>
        <v>0</v>
      </c>
      <c r="M904" s="888">
        <f>J904+H904*Onderbouwing_M29!$Q$2+L904</f>
        <v>0</v>
      </c>
      <c r="N904" s="840"/>
      <c r="O904" s="889"/>
      <c r="P904" s="889"/>
      <c r="Q904" s="860"/>
      <c r="R904" s="847"/>
    </row>
    <row r="905" spans="2:18" s="863" customFormat="1" ht="15.75" hidden="1" customHeight="1" outlineLevel="2">
      <c r="B905" s="855"/>
      <c r="C905" s="958"/>
      <c r="D905" s="959" t="s">
        <v>413</v>
      </c>
      <c r="E905" s="907">
        <v>50</v>
      </c>
      <c r="F905" s="909" t="s">
        <v>79</v>
      </c>
      <c r="G905" s="857"/>
      <c r="H905" s="857">
        <f t="shared" si="424"/>
        <v>0</v>
      </c>
      <c r="I905" s="857">
        <v>0</v>
      </c>
      <c r="J905" s="859">
        <f t="shared" si="425"/>
        <v>0</v>
      </c>
      <c r="K905" s="857">
        <v>2.2999999999999998</v>
      </c>
      <c r="L905" s="859">
        <f t="shared" ref="L905:L912" si="427">+K905*E905</f>
        <v>114.99999999999999</v>
      </c>
      <c r="M905" s="859">
        <f>J905+H905*Onderbouwing_M29!$Q$2+L905</f>
        <v>114.99999999999999</v>
      </c>
      <c r="N905" s="854"/>
      <c r="O905" s="891"/>
      <c r="P905" s="891"/>
      <c r="Q905" s="860"/>
      <c r="R905" s="861">
        <f>M905-O905</f>
        <v>114.99999999999999</v>
      </c>
    </row>
    <row r="906" spans="2:18" s="863" customFormat="1" ht="15.75" hidden="1" customHeight="1" outlineLevel="2">
      <c r="B906" s="912"/>
      <c r="C906" s="933"/>
      <c r="D906" s="959" t="s">
        <v>407</v>
      </c>
      <c r="E906" s="907">
        <v>50</v>
      </c>
      <c r="F906" s="909" t="s">
        <v>79</v>
      </c>
      <c r="G906" s="859">
        <v>0.08</v>
      </c>
      <c r="H906" s="857">
        <f t="shared" si="424"/>
        <v>4</v>
      </c>
      <c r="I906" s="859">
        <f>'Materiaal '!E119</f>
        <v>32</v>
      </c>
      <c r="J906" s="859">
        <f t="shared" si="425"/>
        <v>1600</v>
      </c>
      <c r="K906" s="859"/>
      <c r="L906" s="859">
        <f t="shared" si="427"/>
        <v>0</v>
      </c>
      <c r="M906" s="859">
        <f>J906+H906*Onderbouwing_M29!$Q$2+L906</f>
        <v>1840</v>
      </c>
      <c r="N906" s="854"/>
      <c r="O906" s="960"/>
      <c r="P906" s="960"/>
      <c r="Q906" s="860"/>
      <c r="R906" s="861">
        <f t="shared" ref="R906:R912" si="428">M906-O906</f>
        <v>1840</v>
      </c>
    </row>
    <row r="907" spans="2:18" s="863" customFormat="1" ht="15.75" hidden="1" customHeight="1" outlineLevel="2">
      <c r="B907" s="855"/>
      <c r="C907" s="958"/>
      <c r="D907" s="959" t="s">
        <v>1456</v>
      </c>
      <c r="E907" s="907">
        <v>50</v>
      </c>
      <c r="F907" s="909" t="s">
        <v>79</v>
      </c>
      <c r="G907" s="857"/>
      <c r="H907" s="857">
        <f t="shared" si="424"/>
        <v>0</v>
      </c>
      <c r="I907" s="857">
        <v>0</v>
      </c>
      <c r="J907" s="859">
        <f t="shared" si="425"/>
        <v>0</v>
      </c>
      <c r="K907" s="857">
        <v>53</v>
      </c>
      <c r="L907" s="859">
        <f t="shared" si="427"/>
        <v>2650</v>
      </c>
      <c r="M907" s="859">
        <f>J907+H907*Onderbouwing_M29!$Q$2+L907</f>
        <v>2650</v>
      </c>
      <c r="N907" s="854"/>
      <c r="O907" s="891"/>
      <c r="P907" s="891"/>
      <c r="Q907" s="860"/>
      <c r="R907" s="861">
        <f t="shared" si="428"/>
        <v>2650</v>
      </c>
    </row>
    <row r="908" spans="2:18" s="863" customFormat="1" ht="15.75" hidden="1" customHeight="1" outlineLevel="2">
      <c r="B908" s="855"/>
      <c r="C908" s="958"/>
      <c r="D908" s="959" t="s">
        <v>415</v>
      </c>
      <c r="E908" s="907">
        <v>30</v>
      </c>
      <c r="F908" s="909" t="s">
        <v>76</v>
      </c>
      <c r="G908" s="857"/>
      <c r="H908" s="857">
        <f t="shared" si="424"/>
        <v>0</v>
      </c>
      <c r="I908" s="857">
        <v>0</v>
      </c>
      <c r="J908" s="859">
        <f t="shared" si="425"/>
        <v>0</v>
      </c>
      <c r="K908" s="857">
        <v>17</v>
      </c>
      <c r="L908" s="859">
        <f t="shared" si="427"/>
        <v>510</v>
      </c>
      <c r="M908" s="859">
        <f>J908+H908*Onderbouwing_M29!$Q$2+L908</f>
        <v>510</v>
      </c>
      <c r="N908" s="854"/>
      <c r="O908" s="891"/>
      <c r="P908" s="891"/>
      <c r="Q908" s="860"/>
      <c r="R908" s="861">
        <f t="shared" si="428"/>
        <v>510</v>
      </c>
    </row>
    <row r="909" spans="2:18" s="863" customFormat="1" ht="15.75" hidden="1" customHeight="1" outlineLevel="2">
      <c r="B909" s="855"/>
      <c r="C909" s="958"/>
      <c r="D909" s="959" t="s">
        <v>416</v>
      </c>
      <c r="E909" s="907">
        <v>1</v>
      </c>
      <c r="F909" s="909" t="s">
        <v>78</v>
      </c>
      <c r="G909" s="857"/>
      <c r="H909" s="857">
        <f t="shared" si="424"/>
        <v>0</v>
      </c>
      <c r="I909" s="857">
        <v>0</v>
      </c>
      <c r="J909" s="859">
        <f t="shared" si="425"/>
        <v>0</v>
      </c>
      <c r="K909" s="857">
        <v>28</v>
      </c>
      <c r="L909" s="859">
        <f t="shared" si="427"/>
        <v>28</v>
      </c>
      <c r="M909" s="859">
        <f>J909+H909*Onderbouwing_M29!$Q$2+L909</f>
        <v>28</v>
      </c>
      <c r="N909" s="854"/>
      <c r="O909" s="891"/>
      <c r="P909" s="891"/>
      <c r="Q909" s="860"/>
      <c r="R909" s="861">
        <f t="shared" si="428"/>
        <v>28</v>
      </c>
    </row>
    <row r="910" spans="2:18" s="863" customFormat="1" ht="15.75" hidden="1" customHeight="1" outlineLevel="2">
      <c r="B910" s="855"/>
      <c r="C910" s="958"/>
      <c r="D910" s="959" t="s">
        <v>417</v>
      </c>
      <c r="E910" s="907">
        <v>30</v>
      </c>
      <c r="F910" s="909" t="s">
        <v>76</v>
      </c>
      <c r="G910" s="857"/>
      <c r="H910" s="857">
        <f t="shared" si="424"/>
        <v>0</v>
      </c>
      <c r="I910" s="857">
        <v>0</v>
      </c>
      <c r="J910" s="859">
        <f t="shared" si="425"/>
        <v>0</v>
      </c>
      <c r="K910" s="857">
        <v>17</v>
      </c>
      <c r="L910" s="859">
        <f t="shared" si="427"/>
        <v>510</v>
      </c>
      <c r="M910" s="859">
        <f>J910+H910*Onderbouwing_M29!$Q$2+L910</f>
        <v>510</v>
      </c>
      <c r="N910" s="854"/>
      <c r="O910" s="891"/>
      <c r="P910" s="891"/>
      <c r="Q910" s="860"/>
      <c r="R910" s="861">
        <f t="shared" si="428"/>
        <v>510</v>
      </c>
    </row>
    <row r="911" spans="2:18" s="863" customFormat="1" ht="15.75" hidden="1" customHeight="1" outlineLevel="2">
      <c r="B911" s="855"/>
      <c r="C911" s="958"/>
      <c r="D911" s="959" t="s">
        <v>418</v>
      </c>
      <c r="E911" s="907">
        <v>1</v>
      </c>
      <c r="F911" s="909" t="s">
        <v>78</v>
      </c>
      <c r="G911" s="857"/>
      <c r="H911" s="857">
        <f t="shared" si="424"/>
        <v>0</v>
      </c>
      <c r="I911" s="857">
        <v>0</v>
      </c>
      <c r="J911" s="859">
        <f t="shared" si="425"/>
        <v>0</v>
      </c>
      <c r="K911" s="857">
        <v>50</v>
      </c>
      <c r="L911" s="859">
        <f t="shared" si="427"/>
        <v>50</v>
      </c>
      <c r="M911" s="859">
        <f>J911+H911*Onderbouwing_M29!$Q$2+L911</f>
        <v>50</v>
      </c>
      <c r="N911" s="854"/>
      <c r="O911" s="891"/>
      <c r="P911" s="891"/>
      <c r="Q911" s="860"/>
      <c r="R911" s="861">
        <f t="shared" si="428"/>
        <v>50</v>
      </c>
    </row>
    <row r="912" spans="2:18" s="863" customFormat="1" ht="15.75" hidden="1" customHeight="1" outlineLevel="2">
      <c r="B912" s="855"/>
      <c r="C912" s="958"/>
      <c r="D912" s="959" t="s">
        <v>419</v>
      </c>
      <c r="E912" s="907">
        <v>1</v>
      </c>
      <c r="F912" s="909" t="s">
        <v>78</v>
      </c>
      <c r="G912" s="857"/>
      <c r="H912" s="857">
        <f t="shared" si="424"/>
        <v>0</v>
      </c>
      <c r="I912" s="857">
        <v>0</v>
      </c>
      <c r="J912" s="859">
        <f t="shared" si="425"/>
        <v>0</v>
      </c>
      <c r="K912" s="857">
        <v>75</v>
      </c>
      <c r="L912" s="859">
        <f t="shared" si="427"/>
        <v>75</v>
      </c>
      <c r="M912" s="859">
        <f>J912+H912*Onderbouwing_M29!$Q$2+L912</f>
        <v>75</v>
      </c>
      <c r="N912" s="854"/>
      <c r="O912" s="891"/>
      <c r="P912" s="891"/>
      <c r="Q912" s="860"/>
      <c r="R912" s="861">
        <f t="shared" si="428"/>
        <v>75</v>
      </c>
    </row>
    <row r="913" spans="2:18" s="863" customFormat="1" ht="15.75" hidden="1" customHeight="1" outlineLevel="2">
      <c r="B913" s="890"/>
      <c r="C913" s="856"/>
      <c r="D913" s="921"/>
      <c r="E913" s="904"/>
      <c r="F913" s="860"/>
      <c r="G913" s="858">
        <v>0</v>
      </c>
      <c r="H913" s="858">
        <f t="shared" si="424"/>
        <v>0</v>
      </c>
      <c r="I913" s="858">
        <v>0</v>
      </c>
      <c r="J913" s="858">
        <f t="shared" si="425"/>
        <v>0</v>
      </c>
      <c r="K913" s="858"/>
      <c r="L913" s="858">
        <f t="shared" si="426"/>
        <v>0</v>
      </c>
      <c r="M913" s="858">
        <f>J913+H913*Onderbouwing_M29!$Q$2+L913</f>
        <v>0</v>
      </c>
      <c r="N913" s="854"/>
      <c r="O913" s="891"/>
      <c r="P913" s="891"/>
      <c r="Q913" s="860"/>
      <c r="R913" s="905"/>
    </row>
    <row r="914" spans="2:18" ht="10.25" hidden="1" customHeight="1" outlineLevel="2">
      <c r="B914" s="892"/>
      <c r="C914" s="842"/>
      <c r="D914" s="893"/>
      <c r="E914" s="894"/>
      <c r="F914" s="893"/>
      <c r="G914" s="895"/>
      <c r="H914" s="895"/>
      <c r="I914" s="895"/>
      <c r="J914" s="895"/>
      <c r="K914" s="895"/>
      <c r="L914" s="895"/>
      <c r="M914" s="895"/>
      <c r="N914" s="840"/>
      <c r="O914" s="896"/>
      <c r="P914" s="897"/>
      <c r="Q914" s="860"/>
      <c r="R914" s="847"/>
    </row>
    <row r="915" spans="2:18" ht="15.75" hidden="1" customHeight="1" outlineLevel="2">
      <c r="B915" s="849" t="s">
        <v>1457</v>
      </c>
      <c r="C915" s="842"/>
      <c r="D915" s="850" t="s">
        <v>1522</v>
      </c>
      <c r="E915" s="884">
        <v>50</v>
      </c>
      <c r="F915" s="850" t="s">
        <v>79</v>
      </c>
      <c r="G915" s="851"/>
      <c r="H915" s="851">
        <f>SUM(H916:H926)</f>
        <v>4</v>
      </c>
      <c r="I915" s="851"/>
      <c r="J915" s="851">
        <f>SUM(J916:J926)</f>
        <v>117.911225</v>
      </c>
      <c r="K915" s="851"/>
      <c r="L915" s="851">
        <f>SUM(L916:L926)</f>
        <v>3638</v>
      </c>
      <c r="M915" s="851">
        <f>SUM(M916:M926)</f>
        <v>3995.9112249999998</v>
      </c>
      <c r="N915" s="840"/>
      <c r="O915" s="852">
        <f>M915/E915</f>
        <v>79.918224499999994</v>
      </c>
      <c r="P915" s="885" t="str">
        <f>B915</f>
        <v>V4-2-C</v>
      </c>
      <c r="Q915" s="860"/>
      <c r="R915" s="847"/>
    </row>
    <row r="916" spans="2:18" ht="15.75" hidden="1" customHeight="1" outlineLevel="2">
      <c r="B916" s="886"/>
      <c r="C916" s="842"/>
      <c r="D916" s="901" t="s">
        <v>188</v>
      </c>
      <c r="E916" s="887"/>
      <c r="F916" s="865"/>
      <c r="G916" s="888"/>
      <c r="H916" s="888"/>
      <c r="I916" s="903"/>
      <c r="J916" s="903"/>
      <c r="K916" s="903"/>
      <c r="L916" s="888"/>
      <c r="M916" s="888"/>
      <c r="N916" s="840"/>
      <c r="O916" s="889"/>
      <c r="P916" s="889"/>
      <c r="Q916" s="860"/>
      <c r="R916" s="847"/>
    </row>
    <row r="917" spans="2:18" ht="15.75" hidden="1" customHeight="1" outlineLevel="2">
      <c r="B917" s="886"/>
      <c r="C917" s="842"/>
      <c r="D917" s="939"/>
      <c r="E917" s="887"/>
      <c r="F917" s="865"/>
      <c r="G917" s="888"/>
      <c r="H917" s="888">
        <f t="shared" ref="H917:H926" si="429">E917*G917</f>
        <v>0</v>
      </c>
      <c r="I917" s="888"/>
      <c r="J917" s="888">
        <f t="shared" ref="J917:J926" si="430">E917*I917</f>
        <v>0</v>
      </c>
      <c r="K917" s="888"/>
      <c r="L917" s="888">
        <f t="shared" ref="L917" si="431">E917*K917</f>
        <v>0</v>
      </c>
      <c r="M917" s="888">
        <f>J917+H917*Onderbouwing_M29!$Q$2+L917</f>
        <v>0</v>
      </c>
      <c r="N917" s="840"/>
      <c r="O917" s="889"/>
      <c r="P917" s="889"/>
      <c r="Q917" s="860"/>
      <c r="R917" s="847"/>
    </row>
    <row r="918" spans="2:18" s="863" customFormat="1" ht="15.75" hidden="1" customHeight="1" outlineLevel="2">
      <c r="B918" s="855"/>
      <c r="C918" s="958"/>
      <c r="D918" s="959" t="s">
        <v>413</v>
      </c>
      <c r="E918" s="907">
        <v>50</v>
      </c>
      <c r="F918" s="909" t="s">
        <v>79</v>
      </c>
      <c r="G918" s="857"/>
      <c r="H918" s="857">
        <f t="shared" si="429"/>
        <v>0</v>
      </c>
      <c r="I918" s="857">
        <v>0</v>
      </c>
      <c r="J918" s="859">
        <f t="shared" si="430"/>
        <v>0</v>
      </c>
      <c r="K918" s="857">
        <v>2.2999999999999998</v>
      </c>
      <c r="L918" s="859">
        <f t="shared" ref="L918:L925" si="432">+K918*E918</f>
        <v>114.99999999999999</v>
      </c>
      <c r="M918" s="859">
        <f>J918+H918*Onderbouwing_M29!$Q$2+L918</f>
        <v>114.99999999999999</v>
      </c>
      <c r="N918" s="854"/>
      <c r="O918" s="891"/>
      <c r="P918" s="891"/>
      <c r="Q918" s="860"/>
      <c r="R918" s="861">
        <f>M918-O918</f>
        <v>114.99999999999999</v>
      </c>
    </row>
    <row r="919" spans="2:18" s="863" customFormat="1" ht="15.75" hidden="1" customHeight="1" outlineLevel="2">
      <c r="B919" s="912"/>
      <c r="C919" s="933"/>
      <c r="D919" s="959" t="s">
        <v>407</v>
      </c>
      <c r="E919" s="907">
        <v>50</v>
      </c>
      <c r="F919" s="909" t="s">
        <v>79</v>
      </c>
      <c r="G919" s="859">
        <v>0.08</v>
      </c>
      <c r="H919" s="857">
        <f t="shared" si="429"/>
        <v>4</v>
      </c>
      <c r="I919" s="859">
        <f>'Materiaal '!E135</f>
        <v>2.3582244999999999</v>
      </c>
      <c r="J919" s="859">
        <f t="shared" si="430"/>
        <v>117.911225</v>
      </c>
      <c r="K919" s="859"/>
      <c r="L919" s="859">
        <f t="shared" si="432"/>
        <v>0</v>
      </c>
      <c r="M919" s="859">
        <f>J919+H919*Onderbouwing_M29!$Q$2+L919</f>
        <v>357.911225</v>
      </c>
      <c r="N919" s="854"/>
      <c r="O919" s="960"/>
      <c r="P919" s="960"/>
      <c r="Q919" s="860"/>
      <c r="R919" s="861">
        <f t="shared" ref="R919:R925" si="433">M919-O919</f>
        <v>357.911225</v>
      </c>
    </row>
    <row r="920" spans="2:18" s="863" customFormat="1" ht="15.75" hidden="1" customHeight="1" outlineLevel="2">
      <c r="B920" s="855"/>
      <c r="C920" s="958"/>
      <c r="D920" s="959" t="s">
        <v>1455</v>
      </c>
      <c r="E920" s="907">
        <v>50</v>
      </c>
      <c r="F920" s="909" t="s">
        <v>79</v>
      </c>
      <c r="G920" s="857"/>
      <c r="H920" s="857">
        <f t="shared" si="429"/>
        <v>0</v>
      </c>
      <c r="I920" s="857">
        <v>0</v>
      </c>
      <c r="J920" s="859">
        <f t="shared" si="430"/>
        <v>0</v>
      </c>
      <c r="K920" s="857">
        <v>47</v>
      </c>
      <c r="L920" s="859">
        <f t="shared" si="432"/>
        <v>2350</v>
      </c>
      <c r="M920" s="859">
        <f>J920+H920*Onderbouwing_M29!$Q$2+L920</f>
        <v>2350</v>
      </c>
      <c r="N920" s="854"/>
      <c r="O920" s="891"/>
      <c r="P920" s="891"/>
      <c r="Q920" s="860"/>
      <c r="R920" s="861">
        <f t="shared" si="433"/>
        <v>2350</v>
      </c>
    </row>
    <row r="921" spans="2:18" s="863" customFormat="1" ht="15.75" hidden="1" customHeight="1" outlineLevel="2">
      <c r="B921" s="855"/>
      <c r="C921" s="958"/>
      <c r="D921" s="959" t="s">
        <v>415</v>
      </c>
      <c r="E921" s="907">
        <v>30</v>
      </c>
      <c r="F921" s="909" t="s">
        <v>76</v>
      </c>
      <c r="G921" s="857"/>
      <c r="H921" s="857">
        <f t="shared" si="429"/>
        <v>0</v>
      </c>
      <c r="I921" s="857">
        <v>0</v>
      </c>
      <c r="J921" s="859">
        <f t="shared" si="430"/>
        <v>0</v>
      </c>
      <c r="K921" s="857">
        <v>17</v>
      </c>
      <c r="L921" s="859">
        <f t="shared" si="432"/>
        <v>510</v>
      </c>
      <c r="M921" s="859">
        <f>J921+H921*Onderbouwing_M29!$Q$2+L921</f>
        <v>510</v>
      </c>
      <c r="N921" s="854"/>
      <c r="O921" s="891"/>
      <c r="P921" s="891"/>
      <c r="Q921" s="860"/>
      <c r="R921" s="861">
        <f t="shared" si="433"/>
        <v>510</v>
      </c>
    </row>
    <row r="922" spans="2:18" s="863" customFormat="1" ht="15.75" hidden="1" customHeight="1" outlineLevel="2">
      <c r="B922" s="855"/>
      <c r="C922" s="958"/>
      <c r="D922" s="959" t="s">
        <v>416</v>
      </c>
      <c r="E922" s="907">
        <v>1</v>
      </c>
      <c r="F922" s="909" t="s">
        <v>78</v>
      </c>
      <c r="G922" s="857"/>
      <c r="H922" s="857">
        <f t="shared" si="429"/>
        <v>0</v>
      </c>
      <c r="I922" s="857">
        <v>0</v>
      </c>
      <c r="J922" s="859">
        <f t="shared" si="430"/>
        <v>0</v>
      </c>
      <c r="K922" s="857">
        <v>28</v>
      </c>
      <c r="L922" s="859">
        <f t="shared" si="432"/>
        <v>28</v>
      </c>
      <c r="M922" s="859">
        <f>J922+H922*Onderbouwing_M29!$Q$2+L922</f>
        <v>28</v>
      </c>
      <c r="N922" s="854"/>
      <c r="O922" s="891"/>
      <c r="P922" s="891"/>
      <c r="Q922" s="860"/>
      <c r="R922" s="861">
        <f t="shared" si="433"/>
        <v>28</v>
      </c>
    </row>
    <row r="923" spans="2:18" s="863" customFormat="1" ht="15.75" hidden="1" customHeight="1" outlineLevel="2">
      <c r="B923" s="855"/>
      <c r="C923" s="958"/>
      <c r="D923" s="959" t="s">
        <v>417</v>
      </c>
      <c r="E923" s="907">
        <v>30</v>
      </c>
      <c r="F923" s="909" t="s">
        <v>76</v>
      </c>
      <c r="G923" s="857"/>
      <c r="H923" s="857">
        <f t="shared" si="429"/>
        <v>0</v>
      </c>
      <c r="I923" s="857">
        <v>0</v>
      </c>
      <c r="J923" s="859">
        <f t="shared" si="430"/>
        <v>0</v>
      </c>
      <c r="K923" s="857">
        <v>17</v>
      </c>
      <c r="L923" s="859">
        <f t="shared" si="432"/>
        <v>510</v>
      </c>
      <c r="M923" s="859">
        <f>J923+H923*Onderbouwing_M29!$Q$2+L923</f>
        <v>510</v>
      </c>
      <c r="N923" s="854"/>
      <c r="O923" s="891"/>
      <c r="P923" s="891"/>
      <c r="Q923" s="860"/>
      <c r="R923" s="861">
        <f t="shared" si="433"/>
        <v>510</v>
      </c>
    </row>
    <row r="924" spans="2:18" s="863" customFormat="1" ht="15.75" hidden="1" customHeight="1" outlineLevel="2">
      <c r="B924" s="855"/>
      <c r="C924" s="958"/>
      <c r="D924" s="959" t="s">
        <v>418</v>
      </c>
      <c r="E924" s="907">
        <v>1</v>
      </c>
      <c r="F924" s="909" t="s">
        <v>78</v>
      </c>
      <c r="G924" s="857"/>
      <c r="H924" s="857">
        <f t="shared" si="429"/>
        <v>0</v>
      </c>
      <c r="I924" s="857">
        <v>0</v>
      </c>
      <c r="J924" s="859">
        <f t="shared" si="430"/>
        <v>0</v>
      </c>
      <c r="K924" s="857">
        <v>50</v>
      </c>
      <c r="L924" s="859">
        <f t="shared" si="432"/>
        <v>50</v>
      </c>
      <c r="M924" s="859">
        <f>J924+H924*Onderbouwing_M29!$Q$2+L924</f>
        <v>50</v>
      </c>
      <c r="N924" s="854"/>
      <c r="O924" s="891"/>
      <c r="P924" s="891"/>
      <c r="Q924" s="860"/>
      <c r="R924" s="861">
        <f t="shared" si="433"/>
        <v>50</v>
      </c>
    </row>
    <row r="925" spans="2:18" s="863" customFormat="1" ht="15.75" hidden="1" customHeight="1" outlineLevel="2">
      <c r="B925" s="855"/>
      <c r="C925" s="958"/>
      <c r="D925" s="959" t="s">
        <v>419</v>
      </c>
      <c r="E925" s="907">
        <v>1</v>
      </c>
      <c r="F925" s="909" t="s">
        <v>78</v>
      </c>
      <c r="G925" s="857"/>
      <c r="H925" s="857">
        <f t="shared" si="429"/>
        <v>0</v>
      </c>
      <c r="I925" s="857">
        <v>0</v>
      </c>
      <c r="J925" s="859">
        <f t="shared" si="430"/>
        <v>0</v>
      </c>
      <c r="K925" s="857">
        <v>75</v>
      </c>
      <c r="L925" s="859">
        <f t="shared" si="432"/>
        <v>75</v>
      </c>
      <c r="M925" s="859">
        <f>J925+H925*Onderbouwing_M29!$Q$2+L925</f>
        <v>75</v>
      </c>
      <c r="N925" s="854"/>
      <c r="O925" s="891"/>
      <c r="P925" s="891"/>
      <c r="Q925" s="860"/>
      <c r="R925" s="861">
        <f t="shared" si="433"/>
        <v>75</v>
      </c>
    </row>
    <row r="926" spans="2:18" ht="15.75" hidden="1" customHeight="1" outlineLevel="2">
      <c r="B926" s="886"/>
      <c r="C926" s="842"/>
      <c r="D926" s="939"/>
      <c r="E926" s="887"/>
      <c r="F926" s="865"/>
      <c r="G926" s="888">
        <v>0</v>
      </c>
      <c r="H926" s="888">
        <f t="shared" si="429"/>
        <v>0</v>
      </c>
      <c r="I926" s="888">
        <v>0</v>
      </c>
      <c r="J926" s="888">
        <f t="shared" si="430"/>
        <v>0</v>
      </c>
      <c r="K926" s="888"/>
      <c r="L926" s="888">
        <f t="shared" ref="L926" si="434">E926*K926</f>
        <v>0</v>
      </c>
      <c r="M926" s="888">
        <f>J926+H926*Onderbouwing_M29!$Q$2+L926</f>
        <v>0</v>
      </c>
      <c r="N926" s="840"/>
      <c r="O926" s="889"/>
      <c r="P926" s="889"/>
    </row>
    <row r="927" spans="2:18" ht="10.25" hidden="1" customHeight="1" outlineLevel="2">
      <c r="B927" s="892"/>
      <c r="C927" s="842"/>
      <c r="D927" s="893"/>
      <c r="E927" s="894"/>
      <c r="F927" s="893"/>
      <c r="G927" s="895"/>
      <c r="H927" s="895"/>
      <c r="I927" s="895"/>
      <c r="J927" s="895"/>
      <c r="K927" s="895"/>
      <c r="L927" s="895"/>
      <c r="M927" s="895"/>
      <c r="N927" s="840"/>
      <c r="O927" s="896"/>
      <c r="P927" s="897"/>
    </row>
    <row r="928" spans="2:18" ht="15.75" hidden="1" customHeight="1" outlineLevel="2">
      <c r="B928" s="849" t="s">
        <v>367</v>
      </c>
      <c r="C928" s="842"/>
      <c r="D928" s="850" t="s">
        <v>281</v>
      </c>
      <c r="E928" s="884">
        <v>1</v>
      </c>
      <c r="F928" s="850" t="s">
        <v>77</v>
      </c>
      <c r="G928" s="851"/>
      <c r="H928" s="851">
        <f>SUM(H929:H934)</f>
        <v>0</v>
      </c>
      <c r="I928" s="851"/>
      <c r="J928" s="851">
        <f>SUM(J929:J934)</f>
        <v>0</v>
      </c>
      <c r="K928" s="851"/>
      <c r="L928" s="851">
        <f>SUM(L929:L934)</f>
        <v>0</v>
      </c>
      <c r="M928" s="851">
        <f>SUM(M929:M934)</f>
        <v>0</v>
      </c>
      <c r="N928" s="840"/>
      <c r="O928" s="852">
        <f>SUM(M929:M934)</f>
        <v>0</v>
      </c>
      <c r="P928" s="885" t="str">
        <f>B928</f>
        <v>V4-2-X</v>
      </c>
    </row>
    <row r="929" spans="2:16" ht="15.75" hidden="1" customHeight="1" outlineLevel="2">
      <c r="B929" s="886"/>
      <c r="C929" s="842"/>
      <c r="D929" s="901" t="s">
        <v>188</v>
      </c>
      <c r="E929" s="887"/>
      <c r="F929" s="865"/>
      <c r="G929" s="888"/>
      <c r="H929" s="888"/>
      <c r="I929" s="903"/>
      <c r="J929" s="903"/>
      <c r="K929" s="903"/>
      <c r="L929" s="888"/>
      <c r="M929" s="888"/>
      <c r="N929" s="840"/>
      <c r="O929" s="889"/>
      <c r="P929" s="889"/>
    </row>
    <row r="930" spans="2:16" ht="15.75" hidden="1" customHeight="1" outlineLevel="2">
      <c r="B930" s="886"/>
      <c r="C930" s="842"/>
      <c r="D930" s="939"/>
      <c r="E930" s="887"/>
      <c r="F930" s="865"/>
      <c r="G930" s="888"/>
      <c r="H930" s="888">
        <f t="shared" ref="H930:H932" si="435">E930*G930</f>
        <v>0</v>
      </c>
      <c r="I930" s="888"/>
      <c r="J930" s="888">
        <f t="shared" ref="J930:J932" si="436">E930*I930</f>
        <v>0</v>
      </c>
      <c r="K930" s="888"/>
      <c r="L930" s="888">
        <f t="shared" ref="L930:L932" si="437">E930*K930</f>
        <v>0</v>
      </c>
      <c r="M930" s="888">
        <f>J930+H930*Onderbouwing_M29!$Q$2+L930</f>
        <v>0</v>
      </c>
      <c r="N930" s="840"/>
      <c r="O930" s="889"/>
      <c r="P930" s="889"/>
    </row>
    <row r="931" spans="2:16" s="863" customFormat="1" ht="15.75" hidden="1" customHeight="1" outlineLevel="2">
      <c r="B931" s="890"/>
      <c r="C931" s="856"/>
      <c r="D931" s="921" t="s">
        <v>1452</v>
      </c>
      <c r="E931" s="904"/>
      <c r="F931" s="860"/>
      <c r="G931" s="858">
        <v>0</v>
      </c>
      <c r="H931" s="858">
        <f t="shared" si="435"/>
        <v>0</v>
      </c>
      <c r="I931" s="858">
        <v>0</v>
      </c>
      <c r="J931" s="858">
        <f t="shared" si="436"/>
        <v>0</v>
      </c>
      <c r="K931" s="858"/>
      <c r="L931" s="858">
        <f t="shared" si="437"/>
        <v>0</v>
      </c>
      <c r="M931" s="858">
        <f>J931+H931*Onderbouwing_M29!$Q$2+L931</f>
        <v>0</v>
      </c>
      <c r="N931" s="854"/>
      <c r="O931" s="891"/>
      <c r="P931" s="891"/>
    </row>
    <row r="932" spans="2:16" s="863" customFormat="1" ht="15.75" hidden="1" customHeight="1" outlineLevel="2">
      <c r="B932" s="890"/>
      <c r="C932" s="856"/>
      <c r="E932" s="904"/>
      <c r="F932" s="860"/>
      <c r="G932" s="858">
        <v>0</v>
      </c>
      <c r="H932" s="858">
        <f t="shared" si="435"/>
        <v>0</v>
      </c>
      <c r="I932" s="858">
        <v>0</v>
      </c>
      <c r="J932" s="858">
        <f t="shared" si="436"/>
        <v>0</v>
      </c>
      <c r="K932" s="858"/>
      <c r="L932" s="858">
        <f t="shared" si="437"/>
        <v>0</v>
      </c>
      <c r="M932" s="858">
        <f>J932+H932*Onderbouwing_M29!$Q$2+L932</f>
        <v>0</v>
      </c>
      <c r="N932" s="854"/>
      <c r="O932" s="891"/>
      <c r="P932" s="891"/>
    </row>
    <row r="933" spans="2:16" s="863" customFormat="1" ht="15.75" hidden="1" customHeight="1" outlineLevel="2">
      <c r="B933" s="890"/>
      <c r="C933" s="856"/>
      <c r="D933" s="921" t="s">
        <v>1453</v>
      </c>
      <c r="E933" s="904"/>
      <c r="F933" s="860"/>
      <c r="G933" s="858"/>
      <c r="H933" s="858"/>
      <c r="I933" s="858"/>
      <c r="J933" s="858"/>
      <c r="K933" s="858"/>
      <c r="L933" s="858"/>
      <c r="M933" s="858"/>
      <c r="N933" s="854"/>
      <c r="O933" s="891"/>
      <c r="P933" s="891"/>
    </row>
    <row r="934" spans="2:16" ht="15.75" hidden="1" customHeight="1" outlineLevel="2">
      <c r="B934" s="886"/>
      <c r="C934" s="842"/>
      <c r="D934" s="939"/>
      <c r="E934" s="887"/>
      <c r="F934" s="865"/>
      <c r="G934" s="888"/>
      <c r="H934" s="888"/>
      <c r="I934" s="888"/>
      <c r="J934" s="888"/>
      <c r="K934" s="888"/>
      <c r="L934" s="888"/>
      <c r="M934" s="888"/>
      <c r="N934" s="840"/>
      <c r="O934" s="889"/>
      <c r="P934" s="889"/>
    </row>
    <row r="935" spans="2:16" ht="10.25" hidden="1" customHeight="1" outlineLevel="2">
      <c r="B935" s="892"/>
      <c r="C935" s="842"/>
      <c r="D935" s="893"/>
      <c r="E935" s="894"/>
      <c r="F935" s="893"/>
      <c r="G935" s="895"/>
      <c r="H935" s="895"/>
      <c r="I935" s="895"/>
      <c r="J935" s="895"/>
      <c r="K935" s="895"/>
      <c r="L935" s="895"/>
      <c r="M935" s="895"/>
      <c r="N935" s="840"/>
      <c r="O935" s="896"/>
      <c r="P935" s="897"/>
    </row>
    <row r="936" spans="2:16" ht="15.75" hidden="1" customHeight="1" outlineLevel="2">
      <c r="B936" s="849" t="s">
        <v>368</v>
      </c>
      <c r="C936" s="842"/>
      <c r="D936" s="850" t="s">
        <v>1571</v>
      </c>
      <c r="E936" s="884">
        <v>1</v>
      </c>
      <c r="F936" s="850" t="s">
        <v>78</v>
      </c>
      <c r="G936" s="851"/>
      <c r="H936" s="851">
        <f>SUM(H937:H942)</f>
        <v>2</v>
      </c>
      <c r="I936" s="851"/>
      <c r="J936" s="851">
        <f>SUM(J937:J942)</f>
        <v>0</v>
      </c>
      <c r="K936" s="851"/>
      <c r="L936" s="851">
        <f>SUM(L937:L942)</f>
        <v>100</v>
      </c>
      <c r="M936" s="851">
        <f>SUM(M937:M942)</f>
        <v>220</v>
      </c>
      <c r="N936" s="840"/>
      <c r="O936" s="852">
        <f>SUM(M937:M942)</f>
        <v>220</v>
      </c>
      <c r="P936" s="885" t="str">
        <f>B936</f>
        <v>V3-3-A</v>
      </c>
    </row>
    <row r="937" spans="2:16" ht="15.75" hidden="1" customHeight="1" outlineLevel="2">
      <c r="B937" s="886"/>
      <c r="C937" s="842"/>
      <c r="D937" s="901" t="s">
        <v>188</v>
      </c>
      <c r="E937" s="887"/>
      <c r="F937" s="865"/>
      <c r="G937" s="888"/>
      <c r="H937" s="888"/>
      <c r="I937" s="903"/>
      <c r="J937" s="903"/>
      <c r="K937" s="903"/>
      <c r="L937" s="888"/>
      <c r="M937" s="888"/>
      <c r="N937" s="840"/>
      <c r="O937" s="889"/>
      <c r="P937" s="889"/>
    </row>
    <row r="938" spans="2:16" ht="15.75" hidden="1" customHeight="1" outlineLevel="2">
      <c r="B938" s="886"/>
      <c r="C938" s="842"/>
      <c r="D938" s="959" t="str">
        <f>D936</f>
        <v>Vervangen vierpans dakraam 45 x 55 cm- pannen dak</v>
      </c>
      <c r="E938" s="907">
        <f t="shared" ref="E938:F938" si="438">E936</f>
        <v>1</v>
      </c>
      <c r="F938" s="909" t="str">
        <f t="shared" si="438"/>
        <v>st</v>
      </c>
      <c r="G938" s="857">
        <v>2</v>
      </c>
      <c r="H938" s="857">
        <f t="shared" ref="H938:H940" si="439">E938*G938</f>
        <v>2</v>
      </c>
      <c r="I938" s="857"/>
      <c r="J938" s="859">
        <f t="shared" ref="J938:J940" si="440">E938*I938</f>
        <v>0</v>
      </c>
      <c r="K938" s="857">
        <v>100</v>
      </c>
      <c r="L938" s="859">
        <f t="shared" ref="L938:L940" si="441">E938*K938</f>
        <v>100</v>
      </c>
      <c r="M938" s="859">
        <f>J938+H938*Onderbouwing_M29!$Q$2+L938</f>
        <v>220</v>
      </c>
      <c r="N938" s="840"/>
      <c r="O938" s="889"/>
      <c r="P938" s="889"/>
    </row>
    <row r="939" spans="2:16" ht="15.75" hidden="1" customHeight="1" outlineLevel="2">
      <c r="B939" s="886"/>
      <c r="C939" s="842"/>
      <c r="D939" s="939"/>
      <c r="E939" s="887"/>
      <c r="F939" s="865"/>
      <c r="G939" s="888">
        <v>0</v>
      </c>
      <c r="H939" s="888">
        <f t="shared" si="439"/>
        <v>0</v>
      </c>
      <c r="I939" s="888">
        <v>0</v>
      </c>
      <c r="J939" s="888">
        <f t="shared" si="440"/>
        <v>0</v>
      </c>
      <c r="K939" s="888"/>
      <c r="L939" s="888">
        <f t="shared" si="441"/>
        <v>0</v>
      </c>
      <c r="M939" s="888">
        <f>J939+H939*Onderbouwing_M29!$Q$2+L939</f>
        <v>0</v>
      </c>
      <c r="N939" s="840"/>
      <c r="O939" s="889"/>
      <c r="P939" s="889"/>
    </row>
    <row r="940" spans="2:16" ht="15.75" hidden="1" customHeight="1" outlineLevel="2">
      <c r="B940" s="886"/>
      <c r="C940" s="842"/>
      <c r="D940" s="939"/>
      <c r="E940" s="887"/>
      <c r="F940" s="865"/>
      <c r="G940" s="888">
        <v>0</v>
      </c>
      <c r="H940" s="888">
        <f t="shared" si="439"/>
        <v>0</v>
      </c>
      <c r="I940" s="888">
        <v>0</v>
      </c>
      <c r="J940" s="888">
        <f t="shared" si="440"/>
        <v>0</v>
      </c>
      <c r="K940" s="888"/>
      <c r="L940" s="888">
        <f t="shared" si="441"/>
        <v>0</v>
      </c>
      <c r="M940" s="888">
        <f>J940+H940*Onderbouwing_M29!$Q$2+L940</f>
        <v>0</v>
      </c>
      <c r="N940" s="840"/>
      <c r="O940" s="889"/>
      <c r="P940" s="889"/>
    </row>
    <row r="941" spans="2:16" ht="15.75" hidden="1" customHeight="1" outlineLevel="2"/>
    <row r="942" spans="2:16" ht="15.75" hidden="1" customHeight="1" outlineLevel="2"/>
    <row r="943" spans="2:16" ht="10.25" hidden="1" customHeight="1" outlineLevel="2">
      <c r="B943" s="892"/>
      <c r="C943" s="842"/>
      <c r="D943" s="893"/>
      <c r="E943" s="894"/>
      <c r="F943" s="893"/>
      <c r="G943" s="895"/>
      <c r="H943" s="895"/>
      <c r="I943" s="895"/>
      <c r="J943" s="895"/>
      <c r="K943" s="895"/>
      <c r="L943" s="895"/>
      <c r="M943" s="895"/>
      <c r="N943" s="840"/>
      <c r="O943" s="896"/>
      <c r="P943" s="897"/>
    </row>
    <row r="944" spans="2:16" ht="15.75" hidden="1" customHeight="1" outlineLevel="2">
      <c r="B944" s="849" t="s">
        <v>368</v>
      </c>
      <c r="C944" s="842"/>
      <c r="D944" s="850" t="s">
        <v>1570</v>
      </c>
      <c r="E944" s="884">
        <v>1</v>
      </c>
      <c r="F944" s="850" t="s">
        <v>78</v>
      </c>
      <c r="G944" s="851"/>
      <c r="H944" s="851">
        <f>SUM(H945:H950)</f>
        <v>2</v>
      </c>
      <c r="I944" s="851"/>
      <c r="J944" s="851">
        <f>SUM(J945:J950)</f>
        <v>0</v>
      </c>
      <c r="K944" s="851"/>
      <c r="L944" s="851">
        <f>SUM(L945:L950)</f>
        <v>115</v>
      </c>
      <c r="M944" s="851">
        <f>SUM(M945:M950)</f>
        <v>235</v>
      </c>
      <c r="N944" s="840"/>
      <c r="O944" s="852">
        <f>SUM(M945:M950)</f>
        <v>235</v>
      </c>
      <c r="P944" s="885" t="str">
        <f>B944</f>
        <v>V3-3-A</v>
      </c>
    </row>
    <row r="945" spans="2:16" ht="15.75" hidden="1" customHeight="1" outlineLevel="2">
      <c r="B945" s="886"/>
      <c r="C945" s="842"/>
      <c r="D945" s="901" t="s">
        <v>188</v>
      </c>
      <c r="E945" s="887"/>
      <c r="F945" s="865"/>
      <c r="G945" s="888"/>
      <c r="H945" s="888"/>
      <c r="I945" s="903"/>
      <c r="J945" s="903"/>
      <c r="K945" s="903"/>
      <c r="L945" s="888"/>
      <c r="M945" s="888"/>
      <c r="N945" s="840"/>
      <c r="O945" s="889"/>
      <c r="P945" s="889"/>
    </row>
    <row r="946" spans="2:16" ht="15.75" hidden="1" customHeight="1" outlineLevel="2">
      <c r="B946" s="886"/>
      <c r="C946" s="842"/>
      <c r="D946" s="959" t="str">
        <f>D944</f>
        <v>Vervangen vierpans dakraam 45 x 73 cm- pannen dak</v>
      </c>
      <c r="E946" s="907">
        <f t="shared" ref="E946:F946" si="442">E944</f>
        <v>1</v>
      </c>
      <c r="F946" s="909" t="str">
        <f t="shared" si="442"/>
        <v>st</v>
      </c>
      <c r="G946" s="857">
        <v>2</v>
      </c>
      <c r="H946" s="857">
        <f t="shared" ref="H946:H948" si="443">E946*G946</f>
        <v>2</v>
      </c>
      <c r="I946" s="857"/>
      <c r="J946" s="859">
        <f t="shared" ref="J946:J948" si="444">E946*I946</f>
        <v>0</v>
      </c>
      <c r="K946" s="857">
        <v>115</v>
      </c>
      <c r="L946" s="859">
        <f t="shared" ref="L946:L948" si="445">E946*K946</f>
        <v>115</v>
      </c>
      <c r="M946" s="859">
        <f>J946+H946*Onderbouwing_M29!$Q$2+L946</f>
        <v>235</v>
      </c>
      <c r="N946" s="840"/>
      <c r="O946" s="889"/>
      <c r="P946" s="889"/>
    </row>
    <row r="947" spans="2:16" ht="15.75" hidden="1" customHeight="1" outlineLevel="2">
      <c r="B947" s="886"/>
      <c r="C947" s="842"/>
      <c r="D947" s="939"/>
      <c r="E947" s="887"/>
      <c r="F947" s="865"/>
      <c r="G947" s="888">
        <v>0</v>
      </c>
      <c r="H947" s="888">
        <f t="shared" si="443"/>
        <v>0</v>
      </c>
      <c r="I947" s="888">
        <v>0</v>
      </c>
      <c r="J947" s="888">
        <f t="shared" si="444"/>
        <v>0</v>
      </c>
      <c r="K947" s="888"/>
      <c r="L947" s="888">
        <f t="shared" si="445"/>
        <v>0</v>
      </c>
      <c r="M947" s="888">
        <f>J947+H947*Onderbouwing_M29!$Q$2+L947</f>
        <v>0</v>
      </c>
      <c r="N947" s="840"/>
      <c r="O947" s="889"/>
      <c r="P947" s="889"/>
    </row>
    <row r="948" spans="2:16" ht="15.75" hidden="1" customHeight="1" outlineLevel="2">
      <c r="B948" s="886"/>
      <c r="C948" s="842"/>
      <c r="D948" s="939"/>
      <c r="E948" s="887"/>
      <c r="F948" s="865"/>
      <c r="G948" s="888">
        <v>0</v>
      </c>
      <c r="H948" s="888">
        <f t="shared" si="443"/>
        <v>0</v>
      </c>
      <c r="I948" s="888">
        <v>0</v>
      </c>
      <c r="J948" s="888">
        <f t="shared" si="444"/>
        <v>0</v>
      </c>
      <c r="K948" s="888"/>
      <c r="L948" s="888">
        <f t="shared" si="445"/>
        <v>0</v>
      </c>
      <c r="M948" s="888">
        <f>J948+H948*Onderbouwing_M29!$Q$2+L948</f>
        <v>0</v>
      </c>
      <c r="N948" s="840"/>
      <c r="O948" s="889"/>
      <c r="P948" s="889"/>
    </row>
    <row r="949" spans="2:16" ht="15.75" hidden="1" customHeight="1" outlineLevel="2"/>
    <row r="950" spans="2:16" ht="15.75" hidden="1" customHeight="1" outlineLevel="2"/>
    <row r="951" spans="2:16" ht="10.25" hidden="1" customHeight="1" outlineLevel="2">
      <c r="B951" s="892"/>
      <c r="C951" s="842"/>
      <c r="D951" s="893"/>
      <c r="E951" s="894"/>
      <c r="F951" s="893"/>
      <c r="G951" s="895"/>
      <c r="H951" s="895"/>
      <c r="I951" s="895"/>
      <c r="J951" s="895"/>
      <c r="K951" s="895"/>
      <c r="L951" s="895"/>
      <c r="M951" s="895"/>
      <c r="N951" s="840"/>
      <c r="O951" s="896"/>
      <c r="P951" s="897"/>
    </row>
    <row r="952" spans="2:16" ht="15.75" hidden="1" customHeight="1" outlineLevel="2">
      <c r="B952" s="849" t="s">
        <v>369</v>
      </c>
      <c r="C952" s="842"/>
      <c r="D952" s="850" t="s">
        <v>1573</v>
      </c>
      <c r="E952" s="884">
        <v>1</v>
      </c>
      <c r="F952" s="850" t="s">
        <v>78</v>
      </c>
      <c r="G952" s="851"/>
      <c r="H952" s="851">
        <f>SUM(H953:H958)</f>
        <v>6</v>
      </c>
      <c r="I952" s="851"/>
      <c r="J952" s="851">
        <f>SUM(J953:J958)</f>
        <v>0</v>
      </c>
      <c r="K952" s="851"/>
      <c r="L952" s="851">
        <f>SUM(L953:L958)</f>
        <v>150</v>
      </c>
      <c r="M952" s="851">
        <f>SUM(M953:M958)</f>
        <v>510</v>
      </c>
      <c r="N952" s="840"/>
      <c r="O952" s="852">
        <f>SUM(M953:M958)</f>
        <v>510</v>
      </c>
      <c r="P952" s="885" t="str">
        <f>B952</f>
        <v>V3-3-B</v>
      </c>
    </row>
    <row r="953" spans="2:16" ht="15.75" hidden="1" customHeight="1" outlineLevel="2">
      <c r="B953" s="886"/>
      <c r="C953" s="842"/>
      <c r="D953" s="901" t="s">
        <v>188</v>
      </c>
      <c r="E953" s="887"/>
      <c r="F953" s="865"/>
      <c r="G953" s="888"/>
      <c r="H953" s="888"/>
      <c r="I953" s="903"/>
      <c r="J953" s="903"/>
      <c r="K953" s="903"/>
      <c r="L953" s="888"/>
      <c r="M953" s="888"/>
      <c r="N953" s="840"/>
      <c r="O953" s="889"/>
      <c r="P953" s="889"/>
    </row>
    <row r="954" spans="2:16" ht="15.75" hidden="1" customHeight="1" outlineLevel="2">
      <c r="B954" s="886"/>
      <c r="C954" s="842"/>
      <c r="D954" s="959" t="str">
        <f>D952</f>
        <v>Vervangen vierpans dakraam 45 x 55 cm- rieten dak</v>
      </c>
      <c r="E954" s="907">
        <f t="shared" ref="E954:F954" si="446">E952</f>
        <v>1</v>
      </c>
      <c r="F954" s="909" t="str">
        <f t="shared" si="446"/>
        <v>st</v>
      </c>
      <c r="G954" s="857">
        <v>2</v>
      </c>
      <c r="H954" s="857">
        <f t="shared" ref="H954:H956" si="447">E954*G954</f>
        <v>2</v>
      </c>
      <c r="I954" s="857"/>
      <c r="J954" s="859">
        <f t="shared" ref="J954:J956" si="448">E954*I954</f>
        <v>0</v>
      </c>
      <c r="K954" s="857">
        <v>100</v>
      </c>
      <c r="L954" s="859">
        <f t="shared" ref="L954:L956" si="449">E954*K954</f>
        <v>100</v>
      </c>
      <c r="M954" s="859">
        <f>J954+H954*Onderbouwing_M29!$Q$2+L954</f>
        <v>220</v>
      </c>
      <c r="N954" s="840"/>
      <c r="O954" s="889"/>
      <c r="P954" s="889"/>
    </row>
    <row r="955" spans="2:16" ht="15.75" hidden="1" customHeight="1" outlineLevel="2">
      <c r="B955" s="886"/>
      <c r="C955" s="842"/>
      <c r="D955" s="939" t="s">
        <v>1575</v>
      </c>
      <c r="E955" s="887">
        <v>1</v>
      </c>
      <c r="F955" s="865" t="s">
        <v>77</v>
      </c>
      <c r="G955" s="888">
        <v>4</v>
      </c>
      <c r="H955" s="888">
        <f t="shared" si="447"/>
        <v>4</v>
      </c>
      <c r="I955" s="888">
        <v>0</v>
      </c>
      <c r="J955" s="888">
        <f t="shared" si="448"/>
        <v>0</v>
      </c>
      <c r="K955" s="888">
        <v>50</v>
      </c>
      <c r="L955" s="888">
        <f t="shared" si="449"/>
        <v>50</v>
      </c>
      <c r="M955" s="888">
        <f>J955+H955*Onderbouwing_M29!$Q$2+L955</f>
        <v>290</v>
      </c>
      <c r="N955" s="840"/>
      <c r="O955" s="889"/>
      <c r="P955" s="889"/>
    </row>
    <row r="956" spans="2:16" ht="15.75" hidden="1" customHeight="1" outlineLevel="2">
      <c r="B956" s="886"/>
      <c r="C956" s="842"/>
      <c r="D956" s="939"/>
      <c r="E956" s="887"/>
      <c r="F956" s="865"/>
      <c r="G956" s="888">
        <v>0</v>
      </c>
      <c r="H956" s="888">
        <f t="shared" si="447"/>
        <v>0</v>
      </c>
      <c r="I956" s="888">
        <v>0</v>
      </c>
      <c r="J956" s="888">
        <f t="shared" si="448"/>
        <v>0</v>
      </c>
      <c r="K956" s="888"/>
      <c r="L956" s="888">
        <f t="shared" si="449"/>
        <v>0</v>
      </c>
      <c r="M956" s="888">
        <f>J956+H956*Onderbouwing_M29!$Q$2+L956</f>
        <v>0</v>
      </c>
      <c r="N956" s="840"/>
      <c r="O956" s="889"/>
      <c r="P956" s="889"/>
    </row>
    <row r="957" spans="2:16" ht="15.75" hidden="1" customHeight="1" outlineLevel="2">
      <c r="B957" s="886"/>
      <c r="C957" s="842"/>
      <c r="D957" s="939"/>
      <c r="E957" s="887"/>
      <c r="F957" s="865"/>
      <c r="G957" s="888"/>
      <c r="H957" s="888"/>
      <c r="I957" s="888"/>
      <c r="J957" s="888"/>
      <c r="K957" s="888"/>
      <c r="L957" s="888"/>
      <c r="M957" s="888"/>
      <c r="N957" s="840"/>
      <c r="O957" s="889"/>
      <c r="P957" s="889"/>
    </row>
    <row r="958" spans="2:16" ht="15.75" hidden="1" customHeight="1" outlineLevel="2">
      <c r="B958" s="886"/>
      <c r="C958" s="842"/>
      <c r="D958" s="939"/>
      <c r="E958" s="887"/>
      <c r="F958" s="865"/>
      <c r="G958" s="888"/>
      <c r="H958" s="888"/>
      <c r="I958" s="888"/>
      <c r="J958" s="888"/>
      <c r="K958" s="888"/>
      <c r="L958" s="888"/>
      <c r="M958" s="888"/>
      <c r="N958" s="840"/>
      <c r="O958" s="889"/>
      <c r="P958" s="889"/>
    </row>
    <row r="959" spans="2:16" ht="10.25" hidden="1" customHeight="1" outlineLevel="2">
      <c r="B959" s="892"/>
      <c r="C959" s="842"/>
      <c r="D959" s="893"/>
      <c r="E959" s="894"/>
      <c r="F959" s="893"/>
      <c r="G959" s="895"/>
      <c r="H959" s="895"/>
      <c r="I959" s="895"/>
      <c r="J959" s="895"/>
      <c r="K959" s="895"/>
      <c r="L959" s="895"/>
      <c r="M959" s="895"/>
      <c r="N959" s="840"/>
      <c r="O959" s="896"/>
      <c r="P959" s="897"/>
    </row>
    <row r="960" spans="2:16" ht="15.75" hidden="1" customHeight="1" outlineLevel="2">
      <c r="B960" s="849" t="s">
        <v>369</v>
      </c>
      <c r="C960" s="842"/>
      <c r="D960" s="850" t="s">
        <v>1574</v>
      </c>
      <c r="E960" s="884">
        <v>1</v>
      </c>
      <c r="F960" s="850" t="s">
        <v>78</v>
      </c>
      <c r="G960" s="851"/>
      <c r="H960" s="851">
        <f>SUM(H961:H967)</f>
        <v>6.5</v>
      </c>
      <c r="I960" s="851"/>
      <c r="J960" s="851">
        <f>SUM(J961:J967)</f>
        <v>0</v>
      </c>
      <c r="K960" s="851"/>
      <c r="L960" s="851">
        <f>SUM(L961:L967)</f>
        <v>165</v>
      </c>
      <c r="M960" s="851">
        <f>SUM(M961:M967)</f>
        <v>555</v>
      </c>
      <c r="N960" s="840"/>
      <c r="O960" s="852">
        <f>SUM(M961:M967)</f>
        <v>555</v>
      </c>
      <c r="P960" s="885" t="str">
        <f>B960</f>
        <v>V3-3-B</v>
      </c>
    </row>
    <row r="961" spans="2:16" ht="15.75" hidden="1" customHeight="1" outlineLevel="2">
      <c r="B961" s="886"/>
      <c r="C961" s="842"/>
      <c r="D961" s="901" t="s">
        <v>188</v>
      </c>
      <c r="E961" s="887"/>
      <c r="F961" s="865"/>
      <c r="G961" s="888"/>
      <c r="H961" s="888"/>
      <c r="I961" s="903"/>
      <c r="J961" s="903"/>
      <c r="K961" s="903"/>
      <c r="L961" s="888"/>
      <c r="M961" s="888"/>
      <c r="N961" s="840"/>
      <c r="O961" s="889"/>
      <c r="P961" s="889"/>
    </row>
    <row r="962" spans="2:16" ht="15.75" hidden="1" customHeight="1" outlineLevel="2">
      <c r="B962" s="886"/>
      <c r="C962" s="842"/>
      <c r="D962" s="959" t="str">
        <f>D960</f>
        <v>Vervangen vierpans dakraam 45 x 73 cn - rieten dak</v>
      </c>
      <c r="E962" s="907">
        <f t="shared" ref="E962:F962" si="450">E960</f>
        <v>1</v>
      </c>
      <c r="F962" s="909" t="str">
        <f t="shared" si="450"/>
        <v>st</v>
      </c>
      <c r="G962" s="857">
        <v>2</v>
      </c>
      <c r="H962" s="857">
        <f t="shared" ref="H962:H965" si="451">E962*G962</f>
        <v>2</v>
      </c>
      <c r="I962" s="857"/>
      <c r="J962" s="859">
        <f t="shared" ref="J962:J965" si="452">E962*I962</f>
        <v>0</v>
      </c>
      <c r="K962" s="857">
        <v>115</v>
      </c>
      <c r="L962" s="859">
        <f t="shared" ref="L962:L965" si="453">E962*K962</f>
        <v>115</v>
      </c>
      <c r="M962" s="859">
        <f>J962+H962*Onderbouwing_M29!$Q$2+L962</f>
        <v>235</v>
      </c>
      <c r="N962" s="840"/>
      <c r="O962" s="889"/>
      <c r="P962" s="889"/>
    </row>
    <row r="963" spans="2:16" ht="15.75" hidden="1" customHeight="1" outlineLevel="2">
      <c r="B963" s="886"/>
      <c r="C963" s="842"/>
      <c r="D963" s="939" t="s">
        <v>1575</v>
      </c>
      <c r="E963" s="887">
        <v>1</v>
      </c>
      <c r="F963" s="865" t="s">
        <v>77</v>
      </c>
      <c r="G963" s="888">
        <v>4.5</v>
      </c>
      <c r="H963" s="888">
        <f t="shared" si="451"/>
        <v>4.5</v>
      </c>
      <c r="I963" s="888">
        <v>0</v>
      </c>
      <c r="J963" s="888">
        <f t="shared" si="452"/>
        <v>0</v>
      </c>
      <c r="K963" s="888">
        <v>50</v>
      </c>
      <c r="L963" s="888">
        <f t="shared" si="453"/>
        <v>50</v>
      </c>
      <c r="M963" s="888">
        <f>J963+H963*Onderbouwing_M29!$Q$2+L963</f>
        <v>320</v>
      </c>
      <c r="N963" s="840"/>
      <c r="O963" s="889"/>
      <c r="P963" s="889"/>
    </row>
    <row r="964" spans="2:16" ht="15.75" hidden="1" customHeight="1" outlineLevel="2">
      <c r="B964" s="886"/>
      <c r="C964" s="842"/>
      <c r="D964" s="939" t="s">
        <v>1572</v>
      </c>
      <c r="E964" s="887"/>
      <c r="F964" s="865"/>
      <c r="G964" s="888">
        <v>0</v>
      </c>
      <c r="H964" s="888">
        <f t="shared" si="451"/>
        <v>0</v>
      </c>
      <c r="I964" s="888">
        <v>0</v>
      </c>
      <c r="J964" s="888">
        <f t="shared" si="452"/>
        <v>0</v>
      </c>
      <c r="K964" s="888"/>
      <c r="L964" s="888">
        <f t="shared" si="453"/>
        <v>0</v>
      </c>
      <c r="M964" s="888">
        <f>J964+H964*Onderbouwing_M29!$Q$2+L964</f>
        <v>0</v>
      </c>
      <c r="N964" s="840"/>
      <c r="O964" s="889"/>
      <c r="P964" s="889"/>
    </row>
    <row r="965" spans="2:16" ht="15.75" hidden="1" customHeight="1" outlineLevel="2">
      <c r="B965" s="886"/>
      <c r="C965" s="842"/>
      <c r="D965" s="939"/>
      <c r="E965" s="887"/>
      <c r="F965" s="865"/>
      <c r="G965" s="888">
        <v>0</v>
      </c>
      <c r="H965" s="888">
        <f t="shared" si="451"/>
        <v>0</v>
      </c>
      <c r="I965" s="888">
        <v>0</v>
      </c>
      <c r="J965" s="888">
        <f t="shared" si="452"/>
        <v>0</v>
      </c>
      <c r="K965" s="888"/>
      <c r="L965" s="888">
        <f t="shared" si="453"/>
        <v>0</v>
      </c>
      <c r="M965" s="888">
        <f>J965+H965*Onderbouwing_M29!$Q$2+L965</f>
        <v>0</v>
      </c>
      <c r="N965" s="840"/>
      <c r="O965" s="889"/>
      <c r="P965" s="889"/>
    </row>
    <row r="966" spans="2:16" ht="15.75" hidden="1" customHeight="1" outlineLevel="2">
      <c r="B966" s="886"/>
      <c r="C966" s="842"/>
      <c r="D966" s="939"/>
      <c r="E966" s="887"/>
      <c r="F966" s="865"/>
      <c r="G966" s="888"/>
      <c r="H966" s="888"/>
      <c r="I966" s="888"/>
      <c r="J966" s="888"/>
      <c r="K966" s="888"/>
      <c r="L966" s="888"/>
      <c r="M966" s="888"/>
      <c r="N966" s="840"/>
      <c r="O966" s="889"/>
      <c r="P966" s="889"/>
    </row>
    <row r="967" spans="2:16" ht="15.75" hidden="1" customHeight="1" outlineLevel="2">
      <c r="B967" s="886"/>
      <c r="C967" s="842"/>
      <c r="D967" s="939"/>
      <c r="E967" s="887"/>
      <c r="F967" s="865"/>
      <c r="G967" s="888"/>
      <c r="H967" s="888"/>
      <c r="I967" s="888"/>
      <c r="J967" s="888"/>
      <c r="K967" s="888"/>
      <c r="L967" s="888"/>
      <c r="M967" s="888"/>
      <c r="N967" s="840"/>
      <c r="O967" s="889"/>
      <c r="P967" s="889"/>
    </row>
    <row r="968" spans="2:16" ht="10.25" hidden="1" customHeight="1" outlineLevel="2">
      <c r="B968" s="892"/>
      <c r="C968" s="842"/>
      <c r="D968" s="893"/>
      <c r="E968" s="894"/>
      <c r="F968" s="893"/>
      <c r="G968" s="895"/>
      <c r="H968" s="895"/>
      <c r="I968" s="895"/>
      <c r="J968" s="895"/>
      <c r="K968" s="895"/>
      <c r="L968" s="895"/>
      <c r="M968" s="895"/>
      <c r="N968" s="840"/>
      <c r="O968" s="896"/>
      <c r="P968" s="897"/>
    </row>
    <row r="969" spans="2:16" ht="15.75" hidden="1" customHeight="1" outlineLevel="2">
      <c r="B969" s="849" t="s">
        <v>370</v>
      </c>
      <c r="C969" s="842"/>
      <c r="D969" s="850" t="s">
        <v>281</v>
      </c>
      <c r="E969" s="884">
        <v>1</v>
      </c>
      <c r="F969" s="850" t="s">
        <v>77</v>
      </c>
      <c r="G969" s="851"/>
      <c r="H969" s="851">
        <f>SUM(H970:H975)</f>
        <v>0</v>
      </c>
      <c r="I969" s="851"/>
      <c r="J969" s="851">
        <f>SUM(J970:J975)</f>
        <v>0</v>
      </c>
      <c r="K969" s="851"/>
      <c r="L969" s="851">
        <f>SUM(L970:L975)</f>
        <v>0</v>
      </c>
      <c r="M969" s="851">
        <f>SUM(M970:M975)</f>
        <v>0</v>
      </c>
      <c r="N969" s="840"/>
      <c r="O969" s="852">
        <f>SUM(M970:M975)</f>
        <v>0</v>
      </c>
      <c r="P969" s="885" t="str">
        <f>B969</f>
        <v>V3-3-X</v>
      </c>
    </row>
    <row r="970" spans="2:16" ht="15.75" hidden="1" customHeight="1" outlineLevel="2">
      <c r="B970" s="886"/>
      <c r="C970" s="842"/>
      <c r="D970" s="901" t="s">
        <v>188</v>
      </c>
      <c r="E970" s="887"/>
      <c r="F970" s="865"/>
      <c r="G970" s="888"/>
      <c r="H970" s="888"/>
      <c r="I970" s="903"/>
      <c r="J970" s="903"/>
      <c r="K970" s="903"/>
      <c r="L970" s="888"/>
      <c r="M970" s="888"/>
      <c r="N970" s="840"/>
      <c r="O970" s="889"/>
      <c r="P970" s="889"/>
    </row>
    <row r="971" spans="2:16" ht="15.75" hidden="1" customHeight="1" outlineLevel="2">
      <c r="B971" s="886"/>
      <c r="C971" s="842"/>
      <c r="D971" s="959" t="str">
        <f>D969</f>
        <v>Bijkomende kosten</v>
      </c>
      <c r="E971" s="907"/>
      <c r="F971" s="909"/>
      <c r="G971" s="857"/>
      <c r="H971" s="857">
        <f t="shared" ref="H971:H973" si="454">E971*G971</f>
        <v>0</v>
      </c>
      <c r="I971" s="857"/>
      <c r="J971" s="859">
        <f t="shared" ref="J971:J973" si="455">E971*I971</f>
        <v>0</v>
      </c>
      <c r="K971" s="857"/>
      <c r="L971" s="859">
        <f t="shared" ref="L971:L973" si="456">E971*K971</f>
        <v>0</v>
      </c>
      <c r="M971" s="859">
        <f>J971+H971*Onderbouwing_M29!$Q$2+L971</f>
        <v>0</v>
      </c>
      <c r="N971" s="840"/>
      <c r="O971" s="889"/>
      <c r="P971" s="889"/>
    </row>
    <row r="972" spans="2:16" ht="15.75" hidden="1" customHeight="1" outlineLevel="2">
      <c r="B972" s="886"/>
      <c r="C972" s="842"/>
      <c r="D972" s="939"/>
      <c r="E972" s="887"/>
      <c r="F972" s="961"/>
      <c r="G972" s="888">
        <v>0</v>
      </c>
      <c r="H972" s="888">
        <f t="shared" si="454"/>
        <v>0</v>
      </c>
      <c r="I972" s="888">
        <v>0</v>
      </c>
      <c r="J972" s="888">
        <f t="shared" si="455"/>
        <v>0</v>
      </c>
      <c r="K972" s="888"/>
      <c r="L972" s="888">
        <f t="shared" si="456"/>
        <v>0</v>
      </c>
      <c r="M972" s="888">
        <f>J972+H972*Onderbouwing_M29!$Q$2+L972</f>
        <v>0</v>
      </c>
      <c r="N972" s="840"/>
      <c r="O972" s="889"/>
      <c r="P972" s="889"/>
    </row>
    <row r="973" spans="2:16" ht="15.75" hidden="1" customHeight="1" outlineLevel="2">
      <c r="B973" s="886"/>
      <c r="C973" s="842"/>
      <c r="D973" s="939"/>
      <c r="E973" s="887"/>
      <c r="F973" s="865"/>
      <c r="G973" s="888">
        <v>0</v>
      </c>
      <c r="H973" s="888">
        <f t="shared" si="454"/>
        <v>0</v>
      </c>
      <c r="I973" s="888">
        <v>0</v>
      </c>
      <c r="J973" s="888">
        <f t="shared" si="455"/>
        <v>0</v>
      </c>
      <c r="K973" s="888"/>
      <c r="L973" s="888">
        <f t="shared" si="456"/>
        <v>0</v>
      </c>
      <c r="M973" s="888">
        <f>J973+H973*Onderbouwing_M29!$Q$2+L973</f>
        <v>0</v>
      </c>
      <c r="N973" s="840"/>
      <c r="O973" s="889"/>
      <c r="P973" s="889"/>
    </row>
    <row r="974" spans="2:16" ht="15.75" hidden="1" customHeight="1" outlineLevel="2"/>
    <row r="975" spans="2:16" ht="15.75" hidden="1" customHeight="1" outlineLevel="2"/>
    <row r="976" spans="2:16" ht="10.25" hidden="1" customHeight="1" outlineLevel="2"/>
    <row r="977" spans="2:18" ht="15.75" hidden="1" customHeight="1" outlineLevel="2">
      <c r="B977" s="849" t="s">
        <v>371</v>
      </c>
      <c r="C977" s="842"/>
      <c r="D977" s="850" t="s">
        <v>1460</v>
      </c>
      <c r="E977" s="884">
        <v>1</v>
      </c>
      <c r="F977" s="850" t="s">
        <v>78</v>
      </c>
      <c r="G977" s="851"/>
      <c r="H977" s="851">
        <f>SUM(H978:H989)</f>
        <v>8.4480000000000004</v>
      </c>
      <c r="I977" s="851"/>
      <c r="J977" s="851">
        <f>SUM(J978:J989)</f>
        <v>535</v>
      </c>
      <c r="K977" s="851"/>
      <c r="L977" s="851">
        <f>SUM(L978:L989)</f>
        <v>104</v>
      </c>
      <c r="M977" s="851">
        <f>SUM(M978:M989)</f>
        <v>1145.8800000000001</v>
      </c>
      <c r="N977" s="840"/>
      <c r="O977" s="852">
        <f>SUM(M978:M989)</f>
        <v>1145.8800000000001</v>
      </c>
      <c r="P977" s="885" t="str">
        <f>B977</f>
        <v>V4-4-A</v>
      </c>
      <c r="Q977" s="853"/>
      <c r="R977" s="847"/>
    </row>
    <row r="978" spans="2:18" ht="15.75" hidden="1" customHeight="1" outlineLevel="2">
      <c r="B978" s="886"/>
      <c r="C978" s="842"/>
      <c r="D978" s="901" t="s">
        <v>1577</v>
      </c>
      <c r="E978" s="887"/>
      <c r="F978" s="865"/>
      <c r="G978" s="888"/>
      <c r="H978" s="888"/>
      <c r="I978" s="903"/>
      <c r="J978" s="903"/>
      <c r="K978" s="903"/>
      <c r="L978" s="888"/>
      <c r="M978" s="888"/>
      <c r="N978" s="840"/>
      <c r="O978" s="889"/>
      <c r="P978" s="889"/>
      <c r="Q978" s="889"/>
      <c r="R978" s="847"/>
    </row>
    <row r="979" spans="2:18" s="863" customFormat="1" ht="15.75" hidden="1" customHeight="1" outlineLevel="2">
      <c r="B979" s="855"/>
      <c r="C979" s="842"/>
      <c r="D979" s="959" t="s">
        <v>523</v>
      </c>
      <c r="E979" s="907">
        <v>1</v>
      </c>
      <c r="F979" s="909" t="s">
        <v>77</v>
      </c>
      <c r="G979" s="857">
        <v>2</v>
      </c>
      <c r="H979" s="857">
        <f t="shared" ref="H979:H984" si="457">E979*G979</f>
        <v>2</v>
      </c>
      <c r="I979" s="857">
        <v>25</v>
      </c>
      <c r="J979" s="859">
        <f t="shared" ref="J979:J984" si="458">E979*I979</f>
        <v>25</v>
      </c>
      <c r="K979" s="859"/>
      <c r="L979" s="859">
        <f t="shared" ref="L979:L984" si="459">+K979*E979</f>
        <v>0</v>
      </c>
      <c r="M979" s="859">
        <f>J979+H979*Onderbouwing_M29!$Q$2+L979</f>
        <v>145</v>
      </c>
      <c r="N979" s="854"/>
      <c r="O979" s="860"/>
      <c r="P979" s="860"/>
      <c r="Q979" s="860"/>
      <c r="R979" s="861">
        <f t="shared" ref="R979:R984" si="460">M979-O979</f>
        <v>145</v>
      </c>
    </row>
    <row r="980" spans="2:18" s="863" customFormat="1" ht="15.75" hidden="1" customHeight="1" outlineLevel="2">
      <c r="B980" s="855"/>
      <c r="C980" s="842"/>
      <c r="D980" s="959" t="s">
        <v>421</v>
      </c>
      <c r="E980" s="907">
        <v>4.4800000000000004</v>
      </c>
      <c r="F980" s="909" t="s">
        <v>377</v>
      </c>
      <c r="G980" s="857">
        <v>0.1</v>
      </c>
      <c r="H980" s="857">
        <f t="shared" si="457"/>
        <v>0.44800000000000006</v>
      </c>
      <c r="I980" s="857"/>
      <c r="J980" s="859">
        <f t="shared" si="458"/>
        <v>0</v>
      </c>
      <c r="K980" s="859"/>
      <c r="L980" s="859">
        <f t="shared" si="459"/>
        <v>0</v>
      </c>
      <c r="M980" s="859">
        <f>J980+H980*Onderbouwing_M29!$Q$2+L980</f>
        <v>26.880000000000003</v>
      </c>
      <c r="N980" s="854"/>
      <c r="O980" s="860"/>
      <c r="P980" s="860"/>
      <c r="Q980" s="860"/>
      <c r="R980" s="861">
        <f t="shared" si="460"/>
        <v>26.880000000000003</v>
      </c>
    </row>
    <row r="981" spans="2:18" s="863" customFormat="1" ht="15.75" hidden="1" customHeight="1" outlineLevel="2">
      <c r="B981" s="855"/>
      <c r="C981" s="842"/>
      <c r="D981" s="959" t="s">
        <v>524</v>
      </c>
      <c r="E981" s="907">
        <v>1</v>
      </c>
      <c r="F981" s="909" t="s">
        <v>77</v>
      </c>
      <c r="G981" s="857">
        <v>2</v>
      </c>
      <c r="H981" s="857">
        <f t="shared" si="457"/>
        <v>2</v>
      </c>
      <c r="I981" s="857">
        <v>25</v>
      </c>
      <c r="J981" s="859">
        <f t="shared" si="458"/>
        <v>25</v>
      </c>
      <c r="K981" s="859"/>
      <c r="L981" s="859">
        <f t="shared" si="459"/>
        <v>0</v>
      </c>
      <c r="M981" s="859">
        <f>J981+H981*Onderbouwing_M29!$Q$2+L981</f>
        <v>145</v>
      </c>
      <c r="N981" s="854"/>
      <c r="O981" s="860"/>
      <c r="P981" s="860"/>
      <c r="Q981" s="860"/>
      <c r="R981" s="861">
        <f t="shared" si="460"/>
        <v>145</v>
      </c>
    </row>
    <row r="982" spans="2:18" s="863" customFormat="1" ht="15.75" hidden="1" customHeight="1" outlineLevel="2">
      <c r="B982" s="855"/>
      <c r="C982" s="842"/>
      <c r="D982" s="959" t="s">
        <v>1576</v>
      </c>
      <c r="E982" s="907">
        <v>1</v>
      </c>
      <c r="F982" s="909" t="s">
        <v>78</v>
      </c>
      <c r="G982" s="857">
        <v>4</v>
      </c>
      <c r="H982" s="857">
        <f t="shared" si="457"/>
        <v>4</v>
      </c>
      <c r="I982" s="857">
        <v>485</v>
      </c>
      <c r="J982" s="859">
        <f t="shared" si="458"/>
        <v>485</v>
      </c>
      <c r="K982" s="859"/>
      <c r="L982" s="859">
        <f t="shared" si="459"/>
        <v>0</v>
      </c>
      <c r="M982" s="859">
        <f>J982+H982*Onderbouwing_M29!$Q$2+L982</f>
        <v>725</v>
      </c>
      <c r="N982" s="854"/>
      <c r="O982" s="860"/>
      <c r="P982" s="860"/>
      <c r="Q982" s="860"/>
      <c r="R982" s="861">
        <f t="shared" si="460"/>
        <v>725</v>
      </c>
    </row>
    <row r="983" spans="2:18" s="863" customFormat="1" ht="15.75" hidden="1" customHeight="1" outlineLevel="2">
      <c r="B983" s="855"/>
      <c r="C983" s="842"/>
      <c r="D983" s="959" t="s">
        <v>422</v>
      </c>
      <c r="E983" s="907">
        <v>1</v>
      </c>
      <c r="F983" s="909" t="s">
        <v>77</v>
      </c>
      <c r="G983" s="857"/>
      <c r="H983" s="857">
        <f t="shared" si="457"/>
        <v>0</v>
      </c>
      <c r="I983" s="857"/>
      <c r="J983" s="859">
        <f t="shared" si="458"/>
        <v>0</v>
      </c>
      <c r="K983" s="859">
        <v>30</v>
      </c>
      <c r="L983" s="859">
        <f t="shared" si="459"/>
        <v>30</v>
      </c>
      <c r="M983" s="859">
        <f>J983+H983*Onderbouwing_M29!$Q$2+L983</f>
        <v>30</v>
      </c>
      <c r="N983" s="854"/>
      <c r="O983" s="891"/>
      <c r="P983" s="891"/>
      <c r="Q983" s="860"/>
      <c r="R983" s="861">
        <f t="shared" si="460"/>
        <v>30</v>
      </c>
    </row>
    <row r="984" spans="2:18" s="863" customFormat="1" ht="15.75" hidden="1" customHeight="1" outlineLevel="2">
      <c r="B984" s="855"/>
      <c r="C984" s="842"/>
      <c r="D984" s="959" t="s">
        <v>420</v>
      </c>
      <c r="E984" s="907">
        <v>4</v>
      </c>
      <c r="F984" s="909" t="s">
        <v>76</v>
      </c>
      <c r="G984" s="857">
        <v>0</v>
      </c>
      <c r="H984" s="857">
        <f t="shared" si="457"/>
        <v>0</v>
      </c>
      <c r="I984" s="857"/>
      <c r="J984" s="859">
        <f t="shared" si="458"/>
        <v>0</v>
      </c>
      <c r="K984" s="859">
        <v>18.5</v>
      </c>
      <c r="L984" s="859">
        <f t="shared" si="459"/>
        <v>74</v>
      </c>
      <c r="M984" s="859">
        <f>J984+H984*Onderbouwing_M29!$Q$2+L984</f>
        <v>74</v>
      </c>
      <c r="N984" s="854"/>
      <c r="O984" s="891"/>
      <c r="P984" s="891"/>
      <c r="Q984" s="860"/>
      <c r="R984" s="861">
        <f t="shared" si="460"/>
        <v>74</v>
      </c>
    </row>
    <row r="985" spans="2:18" s="863" customFormat="1" ht="15.75" hidden="1" customHeight="1" outlineLevel="2">
      <c r="B985" s="890"/>
      <c r="C985" s="842"/>
      <c r="D985" s="921"/>
      <c r="E985" s="904"/>
      <c r="F985" s="860"/>
      <c r="G985" s="858"/>
      <c r="H985" s="858">
        <f t="shared" ref="H985:H987" si="461">E985*G985</f>
        <v>0</v>
      </c>
      <c r="I985" s="858"/>
      <c r="J985" s="858">
        <f t="shared" ref="J985:J987" si="462">E985*I985</f>
        <v>0</v>
      </c>
      <c r="K985" s="858"/>
      <c r="L985" s="858">
        <f t="shared" ref="L985:L987" si="463">E985*K985</f>
        <v>0</v>
      </c>
      <c r="M985" s="858">
        <f>J985+H985*Onderbouwing_M29!$Q$2+L985</f>
        <v>0</v>
      </c>
      <c r="N985" s="854"/>
      <c r="O985" s="891"/>
      <c r="P985" s="891"/>
      <c r="Q985" s="891"/>
      <c r="R985" s="905"/>
    </row>
    <row r="986" spans="2:18" ht="15.75" hidden="1" customHeight="1" outlineLevel="2">
      <c r="B986" s="886"/>
      <c r="C986" s="842"/>
      <c r="D986" s="939"/>
      <c r="E986" s="887"/>
      <c r="F986" s="865"/>
      <c r="G986" s="888">
        <v>0</v>
      </c>
      <c r="H986" s="888">
        <f t="shared" si="461"/>
        <v>0</v>
      </c>
      <c r="I986" s="888">
        <v>0</v>
      </c>
      <c r="J986" s="888">
        <f t="shared" si="462"/>
        <v>0</v>
      </c>
      <c r="K986" s="888"/>
      <c r="L986" s="888">
        <f t="shared" si="463"/>
        <v>0</v>
      </c>
      <c r="M986" s="888">
        <f>J986+H986*Onderbouwing_M29!$Q$2+L986</f>
        <v>0</v>
      </c>
      <c r="N986" s="840"/>
      <c r="O986" s="889"/>
      <c r="P986" s="889"/>
      <c r="Q986" s="889"/>
      <c r="R986" s="847"/>
    </row>
    <row r="987" spans="2:18" ht="15.75" hidden="1" customHeight="1" outlineLevel="2">
      <c r="B987" s="886"/>
      <c r="C987" s="842"/>
      <c r="D987" s="939"/>
      <c r="E987" s="887"/>
      <c r="F987" s="865"/>
      <c r="G987" s="888">
        <v>0</v>
      </c>
      <c r="H987" s="888">
        <f t="shared" si="461"/>
        <v>0</v>
      </c>
      <c r="I987" s="888">
        <v>0</v>
      </c>
      <c r="J987" s="888">
        <f t="shared" si="462"/>
        <v>0</v>
      </c>
      <c r="K987" s="888"/>
      <c r="L987" s="888">
        <f t="shared" si="463"/>
        <v>0</v>
      </c>
      <c r="M987" s="888">
        <f>J987+H987*Onderbouwing_M29!$Q$2+L987</f>
        <v>0</v>
      </c>
      <c r="N987" s="840"/>
      <c r="O987" s="889"/>
      <c r="P987" s="889"/>
      <c r="Q987" s="889"/>
      <c r="R987" s="847"/>
    </row>
    <row r="988" spans="2:18" ht="15.75" hidden="1" customHeight="1" outlineLevel="2"/>
    <row r="989" spans="2:18" ht="15.75" hidden="1" customHeight="1" outlineLevel="2"/>
    <row r="990" spans="2:18" ht="10.25" hidden="1" customHeight="1" outlineLevel="2"/>
    <row r="991" spans="2:18" ht="15.75" hidden="1" customHeight="1" outlineLevel="2">
      <c r="B991" s="849" t="s">
        <v>372</v>
      </c>
      <c r="C991" s="842"/>
      <c r="D991" s="850" t="s">
        <v>1461</v>
      </c>
      <c r="E991" s="884">
        <v>1</v>
      </c>
      <c r="F991" s="850" t="s">
        <v>78</v>
      </c>
      <c r="G991" s="851"/>
      <c r="H991" s="851">
        <f>SUM(H992:H997)</f>
        <v>0</v>
      </c>
      <c r="I991" s="851"/>
      <c r="J991" s="851">
        <f>SUM(J992:J997)</f>
        <v>0</v>
      </c>
      <c r="K991" s="851"/>
      <c r="L991" s="851">
        <f>SUM(L992:L997)</f>
        <v>0</v>
      </c>
      <c r="M991" s="851">
        <f>SUM(M992:M997)</f>
        <v>0</v>
      </c>
      <c r="N991" s="840"/>
      <c r="O991" s="852">
        <f>SUM(M992:M997)</f>
        <v>0</v>
      </c>
      <c r="P991" s="885" t="str">
        <f>B991</f>
        <v>V4-4-B</v>
      </c>
    </row>
    <row r="992" spans="2:18" ht="15.75" hidden="1" customHeight="1" outlineLevel="2">
      <c r="B992" s="886"/>
      <c r="C992" s="842"/>
      <c r="D992" s="901" t="s">
        <v>188</v>
      </c>
      <c r="E992" s="887"/>
      <c r="F992" s="865"/>
      <c r="G992" s="888"/>
      <c r="H992" s="888"/>
      <c r="I992" s="903"/>
      <c r="J992" s="903"/>
      <c r="K992" s="903"/>
      <c r="L992" s="888"/>
      <c r="M992" s="888"/>
      <c r="N992" s="840"/>
      <c r="O992" s="889"/>
      <c r="P992" s="889"/>
    </row>
    <row r="993" spans="2:16" ht="15.75" hidden="1" customHeight="1" outlineLevel="2">
      <c r="B993" s="886"/>
      <c r="C993" s="842"/>
      <c r="D993" s="959" t="str">
        <f>D991</f>
        <v>Vervangen dakraam afm. ????x???? (BxH)</v>
      </c>
      <c r="E993" s="907">
        <f t="shared" ref="E993:F993" si="464">E991</f>
        <v>1</v>
      </c>
      <c r="F993" s="909" t="str">
        <f t="shared" si="464"/>
        <v>st</v>
      </c>
      <c r="G993" s="857"/>
      <c r="H993" s="857">
        <f t="shared" ref="H993:H995" si="465">E993*G993</f>
        <v>0</v>
      </c>
      <c r="I993" s="857"/>
      <c r="J993" s="859">
        <f t="shared" ref="J993:J995" si="466">E993*I993</f>
        <v>0</v>
      </c>
      <c r="K993" s="859"/>
      <c r="L993" s="859">
        <f t="shared" ref="L993:L995" si="467">E993*K993</f>
        <v>0</v>
      </c>
      <c r="M993" s="859">
        <f>J993+H993*Onderbouwing_M29!$Q$2+L993</f>
        <v>0</v>
      </c>
      <c r="N993" s="840"/>
      <c r="O993" s="889"/>
      <c r="P993" s="889"/>
    </row>
    <row r="994" spans="2:16" ht="15.75" hidden="1" customHeight="1" outlineLevel="2">
      <c r="B994" s="886"/>
      <c r="C994" s="842"/>
      <c r="D994" s="939"/>
      <c r="E994" s="887"/>
      <c r="F994" s="865"/>
      <c r="G994" s="888">
        <v>0</v>
      </c>
      <c r="H994" s="888">
        <f t="shared" si="465"/>
        <v>0</v>
      </c>
      <c r="I994" s="888">
        <v>0</v>
      </c>
      <c r="J994" s="888">
        <f t="shared" si="466"/>
        <v>0</v>
      </c>
      <c r="K994" s="888"/>
      <c r="L994" s="888">
        <f t="shared" si="467"/>
        <v>0</v>
      </c>
      <c r="M994" s="888">
        <f>J994+H994*Onderbouwing_M29!$Q$2+L994</f>
        <v>0</v>
      </c>
      <c r="N994" s="840"/>
      <c r="O994" s="889"/>
      <c r="P994" s="889"/>
    </row>
    <row r="995" spans="2:16" ht="15.75" hidden="1" customHeight="1" outlineLevel="2">
      <c r="B995" s="886"/>
      <c r="C995" s="842"/>
      <c r="D995" s="939"/>
      <c r="E995" s="887"/>
      <c r="F995" s="865"/>
      <c r="G995" s="888">
        <v>0</v>
      </c>
      <c r="H995" s="888">
        <f t="shared" si="465"/>
        <v>0</v>
      </c>
      <c r="I995" s="888">
        <v>0</v>
      </c>
      <c r="J995" s="888">
        <f t="shared" si="466"/>
        <v>0</v>
      </c>
      <c r="K995" s="888"/>
      <c r="L995" s="888">
        <f t="shared" si="467"/>
        <v>0</v>
      </c>
      <c r="M995" s="888">
        <f>J995+H995*Onderbouwing_M29!$Q$2+L995</f>
        <v>0</v>
      </c>
      <c r="N995" s="840"/>
      <c r="O995" s="889"/>
      <c r="P995" s="889"/>
    </row>
    <row r="996" spans="2:16" ht="15.75" hidden="1" customHeight="1" outlineLevel="2">
      <c r="B996" s="886"/>
      <c r="C996" s="842"/>
      <c r="D996" s="939"/>
      <c r="E996" s="887"/>
      <c r="F996" s="865"/>
      <c r="G996" s="888"/>
      <c r="H996" s="888"/>
      <c r="I996" s="888"/>
      <c r="J996" s="888"/>
      <c r="K996" s="888"/>
      <c r="L996" s="888"/>
      <c r="M996" s="888"/>
      <c r="N996" s="840"/>
      <c r="O996" s="889"/>
      <c r="P996" s="889"/>
    </row>
    <row r="997" spans="2:16" ht="15.75" hidden="1" customHeight="1" outlineLevel="2">
      <c r="B997" s="886"/>
      <c r="C997" s="842"/>
      <c r="D997" s="939"/>
      <c r="E997" s="887"/>
      <c r="F997" s="865"/>
      <c r="G997" s="888"/>
      <c r="H997" s="888"/>
      <c r="I997" s="888"/>
      <c r="J997" s="888"/>
      <c r="K997" s="888"/>
      <c r="L997" s="888"/>
      <c r="M997" s="888"/>
      <c r="N997" s="840"/>
      <c r="O997" s="889"/>
      <c r="P997" s="889"/>
    </row>
    <row r="998" spans="2:16" ht="10.25" hidden="1" customHeight="1" outlineLevel="2">
      <c r="B998" s="892"/>
      <c r="C998" s="842"/>
      <c r="D998" s="893"/>
      <c r="E998" s="894"/>
      <c r="F998" s="893"/>
      <c r="G998" s="895"/>
      <c r="H998" s="895"/>
      <c r="I998" s="895"/>
      <c r="J998" s="895"/>
      <c r="K998" s="895"/>
      <c r="L998" s="895"/>
      <c r="M998" s="895"/>
      <c r="N998" s="840"/>
      <c r="O998" s="896"/>
      <c r="P998" s="897"/>
    </row>
    <row r="999" spans="2:16" ht="15.75" hidden="1" customHeight="1" outlineLevel="2">
      <c r="B999" s="849" t="s">
        <v>373</v>
      </c>
      <c r="C999" s="842"/>
      <c r="D999" s="850" t="s">
        <v>281</v>
      </c>
      <c r="E999" s="884">
        <v>1</v>
      </c>
      <c r="F999" s="850" t="s">
        <v>77</v>
      </c>
      <c r="G999" s="851"/>
      <c r="H999" s="851">
        <f>SUM(H1000:H1005)</f>
        <v>0</v>
      </c>
      <c r="I999" s="851"/>
      <c r="J999" s="851">
        <f>SUM(J1000:J1005)</f>
        <v>0</v>
      </c>
      <c r="K999" s="851"/>
      <c r="L999" s="851">
        <f>SUM(L1000:L1005)</f>
        <v>0</v>
      </c>
      <c r="M999" s="851">
        <f>SUM(M1000:M1005)</f>
        <v>0</v>
      </c>
      <c r="N999" s="840"/>
      <c r="O999" s="852">
        <f>SUM(M1000:M1005)</f>
        <v>0</v>
      </c>
      <c r="P999" s="885" t="str">
        <f>B999</f>
        <v>V4-4-X</v>
      </c>
    </row>
    <row r="1000" spans="2:16" ht="15.75" hidden="1" customHeight="1" outlineLevel="2">
      <c r="B1000" s="886"/>
      <c r="C1000" s="842"/>
      <c r="D1000" s="901" t="s">
        <v>188</v>
      </c>
      <c r="E1000" s="887"/>
      <c r="F1000" s="865"/>
      <c r="G1000" s="888"/>
      <c r="H1000" s="888"/>
      <c r="I1000" s="903"/>
      <c r="J1000" s="903"/>
      <c r="K1000" s="903"/>
      <c r="L1000" s="888"/>
      <c r="M1000" s="888"/>
      <c r="N1000" s="840"/>
      <c r="O1000" s="889"/>
      <c r="P1000" s="889"/>
    </row>
    <row r="1001" spans="2:16" ht="15.75" hidden="1" customHeight="1" outlineLevel="2">
      <c r="B1001" s="886"/>
      <c r="C1001" s="842"/>
      <c r="D1001" s="959" t="str">
        <f>D999</f>
        <v>Bijkomende kosten</v>
      </c>
      <c r="E1001" s="907"/>
      <c r="F1001" s="909"/>
      <c r="G1001" s="857"/>
      <c r="H1001" s="857">
        <f t="shared" ref="H1001:H1003" si="468">E1001*G1001</f>
        <v>0</v>
      </c>
      <c r="I1001" s="857"/>
      <c r="J1001" s="859">
        <f t="shared" ref="J1001:J1003" si="469">E1001*I1001</f>
        <v>0</v>
      </c>
      <c r="K1001" s="859"/>
      <c r="L1001" s="859">
        <f t="shared" ref="L1001:L1003" si="470">E1001*K1001</f>
        <v>0</v>
      </c>
      <c r="M1001" s="859">
        <f>J1001+H1001*Onderbouwing_M29!$Q$2+L1001</f>
        <v>0</v>
      </c>
      <c r="N1001" s="840"/>
      <c r="O1001" s="889"/>
      <c r="P1001" s="889"/>
    </row>
    <row r="1002" spans="2:16" ht="15.75" hidden="1" customHeight="1" outlineLevel="2">
      <c r="B1002" s="886"/>
      <c r="C1002" s="842"/>
      <c r="D1002" s="939"/>
      <c r="E1002" s="887"/>
      <c r="F1002" s="865"/>
      <c r="G1002" s="888">
        <v>0</v>
      </c>
      <c r="H1002" s="888">
        <f t="shared" si="468"/>
        <v>0</v>
      </c>
      <c r="I1002" s="888">
        <v>0</v>
      </c>
      <c r="J1002" s="888">
        <f t="shared" si="469"/>
        <v>0</v>
      </c>
      <c r="K1002" s="888"/>
      <c r="L1002" s="888">
        <f t="shared" si="470"/>
        <v>0</v>
      </c>
      <c r="M1002" s="888">
        <f>J1002+H1002*Onderbouwing_M29!$Q$2+L1002</f>
        <v>0</v>
      </c>
      <c r="N1002" s="840"/>
      <c r="O1002" s="889"/>
      <c r="P1002" s="889"/>
    </row>
    <row r="1003" spans="2:16" ht="15.75" hidden="1" customHeight="1" outlineLevel="2">
      <c r="B1003" s="886"/>
      <c r="C1003" s="842"/>
      <c r="D1003" s="939"/>
      <c r="E1003" s="887"/>
      <c r="F1003" s="865"/>
      <c r="G1003" s="888">
        <v>0</v>
      </c>
      <c r="H1003" s="888">
        <f t="shared" si="468"/>
        <v>0</v>
      </c>
      <c r="I1003" s="888">
        <v>0</v>
      </c>
      <c r="J1003" s="888">
        <f t="shared" si="469"/>
        <v>0</v>
      </c>
      <c r="K1003" s="888"/>
      <c r="L1003" s="888">
        <f t="shared" si="470"/>
        <v>0</v>
      </c>
      <c r="M1003" s="888">
        <f>J1003+H1003*Onderbouwing_M29!$Q$2+L1003</f>
        <v>0</v>
      </c>
      <c r="N1003" s="840"/>
      <c r="O1003" s="889"/>
      <c r="P1003" s="889"/>
    </row>
    <row r="1004" spans="2:16" ht="15.75" hidden="1" customHeight="1" outlineLevel="2"/>
    <row r="1005" spans="2:16" ht="15.75" hidden="1" customHeight="1" outlineLevel="2"/>
    <row r="1006" spans="2:16" ht="10.25" hidden="1" customHeight="1" outlineLevel="2"/>
    <row r="1007" spans="2:16" s="873" customFormat="1" ht="27" hidden="1" customHeight="1" collapsed="1">
      <c r="B1007" s="874" t="s">
        <v>374</v>
      </c>
      <c r="C1007" s="875"/>
      <c r="D1007" s="876" t="s">
        <v>186</v>
      </c>
      <c r="E1007" s="877"/>
      <c r="F1007" s="878"/>
      <c r="G1007" s="879"/>
      <c r="H1007" s="880"/>
      <c r="I1007" s="879"/>
      <c r="J1007" s="881"/>
      <c r="K1007" s="879"/>
      <c r="L1007" s="879"/>
      <c r="M1007" s="881"/>
      <c r="N1007" s="882"/>
      <c r="O1007" s="883"/>
      <c r="P1007" s="883"/>
    </row>
    <row r="1008" spans="2:16" ht="15.75" hidden="1" customHeight="1" outlineLevel="2">
      <c r="B1008" s="849" t="s">
        <v>375</v>
      </c>
      <c r="C1008" s="842"/>
      <c r="D1008" s="850" t="s">
        <v>376</v>
      </c>
      <c r="E1008" s="884">
        <v>1</v>
      </c>
      <c r="F1008" s="850" t="s">
        <v>76</v>
      </c>
      <c r="G1008" s="851"/>
      <c r="H1008" s="851">
        <f>SUM(H1009:H1014)</f>
        <v>0</v>
      </c>
      <c r="I1008" s="851"/>
      <c r="J1008" s="851">
        <f>SUM(J1009:J1014)</f>
        <v>0</v>
      </c>
      <c r="K1008" s="851"/>
      <c r="L1008" s="851">
        <f>SUM(L1009:L1014)</f>
        <v>0</v>
      </c>
      <c r="M1008" s="851">
        <f>SUM(M1009:M1014)</f>
        <v>0</v>
      </c>
      <c r="N1008" s="840"/>
      <c r="O1008" s="852">
        <f>SUM(M1009:M1014)</f>
        <v>0</v>
      </c>
      <c r="P1008" s="885" t="str">
        <f>B1008</f>
        <v>V5-1-A</v>
      </c>
    </row>
    <row r="1009" spans="2:16" ht="15.75" hidden="1" customHeight="1" outlineLevel="2">
      <c r="B1009" s="886"/>
      <c r="C1009" s="842"/>
      <c r="D1009" s="901" t="s">
        <v>188</v>
      </c>
      <c r="E1009" s="887"/>
      <c r="F1009" s="865"/>
      <c r="G1009" s="888"/>
      <c r="H1009" s="888"/>
      <c r="I1009" s="903"/>
      <c r="J1009" s="903"/>
      <c r="K1009" s="903"/>
      <c r="L1009" s="888"/>
      <c r="M1009" s="888"/>
      <c r="N1009" s="840"/>
      <c r="O1009" s="889"/>
      <c r="P1009" s="889"/>
    </row>
    <row r="1010" spans="2:16" ht="15.75" hidden="1" customHeight="1" outlineLevel="2">
      <c r="B1010" s="886"/>
      <c r="C1010" s="842"/>
      <c r="D1010" s="959" t="str">
        <f>D1008</f>
        <v>Vervangen ventilatierooster in houten kozijn</v>
      </c>
      <c r="E1010" s="907">
        <f t="shared" ref="E1010:F1010" si="471">E1008</f>
        <v>1</v>
      </c>
      <c r="F1010" s="909" t="str">
        <f t="shared" si="471"/>
        <v>m¹</v>
      </c>
      <c r="G1010" s="857"/>
      <c r="H1010" s="857">
        <f t="shared" ref="H1010:H1012" si="472">E1010*G1010</f>
        <v>0</v>
      </c>
      <c r="I1010" s="857"/>
      <c r="J1010" s="859">
        <f t="shared" ref="J1010:J1012" si="473">E1010*I1010</f>
        <v>0</v>
      </c>
      <c r="K1010" s="859"/>
      <c r="L1010" s="859">
        <f t="shared" ref="L1010:L1012" si="474">E1010*K1010</f>
        <v>0</v>
      </c>
      <c r="M1010" s="859">
        <f>J1010+H1010*Onderbouwing_M29!$Q$2+L1010</f>
        <v>0</v>
      </c>
      <c r="N1010" s="840"/>
      <c r="O1010" s="889"/>
      <c r="P1010" s="889"/>
    </row>
    <row r="1011" spans="2:16" ht="15.75" hidden="1" customHeight="1" outlineLevel="2">
      <c r="B1011" s="886"/>
      <c r="C1011" s="842"/>
      <c r="D1011" s="939"/>
      <c r="E1011" s="887"/>
      <c r="F1011" s="865"/>
      <c r="G1011" s="888">
        <v>0</v>
      </c>
      <c r="H1011" s="888">
        <f t="shared" si="472"/>
        <v>0</v>
      </c>
      <c r="I1011" s="888">
        <v>0</v>
      </c>
      <c r="J1011" s="888">
        <f t="shared" si="473"/>
        <v>0</v>
      </c>
      <c r="K1011" s="888"/>
      <c r="L1011" s="888">
        <f t="shared" si="474"/>
        <v>0</v>
      </c>
      <c r="M1011" s="888">
        <f>J1011+H1011*Onderbouwing_M29!$Q$2+L1011</f>
        <v>0</v>
      </c>
      <c r="N1011" s="840"/>
      <c r="O1011" s="889"/>
      <c r="P1011" s="889"/>
    </row>
    <row r="1012" spans="2:16" ht="15.75" hidden="1" customHeight="1" outlineLevel="2">
      <c r="B1012" s="886"/>
      <c r="C1012" s="842"/>
      <c r="D1012" s="939"/>
      <c r="E1012" s="887"/>
      <c r="F1012" s="865"/>
      <c r="G1012" s="888">
        <v>0</v>
      </c>
      <c r="H1012" s="888">
        <f t="shared" si="472"/>
        <v>0</v>
      </c>
      <c r="I1012" s="888">
        <v>0</v>
      </c>
      <c r="J1012" s="888">
        <f t="shared" si="473"/>
        <v>0</v>
      </c>
      <c r="K1012" s="888"/>
      <c r="L1012" s="888">
        <f t="shared" si="474"/>
        <v>0</v>
      </c>
      <c r="M1012" s="888">
        <f>J1012+H1012*Onderbouwing_M29!$Q$2+L1012</f>
        <v>0</v>
      </c>
      <c r="N1012" s="840"/>
      <c r="O1012" s="889"/>
      <c r="P1012" s="889"/>
    </row>
    <row r="1013" spans="2:16" ht="15.75" hidden="1" customHeight="1" outlineLevel="2">
      <c r="B1013" s="886"/>
      <c r="C1013" s="842"/>
      <c r="D1013" s="939"/>
      <c r="E1013" s="887"/>
      <c r="F1013" s="865"/>
      <c r="G1013" s="888"/>
      <c r="H1013" s="888"/>
      <c r="I1013" s="888"/>
      <c r="J1013" s="888"/>
      <c r="K1013" s="888"/>
      <c r="L1013" s="888"/>
      <c r="M1013" s="888"/>
      <c r="N1013" s="840"/>
      <c r="O1013" s="889"/>
      <c r="P1013" s="889"/>
    </row>
    <row r="1014" spans="2:16" ht="15.75" hidden="1" customHeight="1" outlineLevel="2">
      <c r="B1014" s="886"/>
      <c r="C1014" s="842"/>
      <c r="D1014" s="939"/>
      <c r="E1014" s="887"/>
      <c r="F1014" s="865"/>
      <c r="G1014" s="888"/>
      <c r="H1014" s="888"/>
      <c r="I1014" s="888"/>
      <c r="J1014" s="888"/>
      <c r="K1014" s="888"/>
      <c r="L1014" s="888"/>
      <c r="M1014" s="888"/>
      <c r="N1014" s="840"/>
      <c r="O1014" s="889"/>
      <c r="P1014" s="889"/>
    </row>
    <row r="1015" spans="2:16" ht="10.25" hidden="1" customHeight="1" outlineLevel="2">
      <c r="B1015" s="892"/>
      <c r="C1015" s="842"/>
      <c r="D1015" s="893"/>
      <c r="E1015" s="894"/>
      <c r="F1015" s="893"/>
      <c r="G1015" s="895"/>
      <c r="H1015" s="895"/>
      <c r="I1015" s="895"/>
      <c r="J1015" s="895"/>
      <c r="K1015" s="895"/>
      <c r="L1015" s="895"/>
      <c r="M1015" s="895"/>
      <c r="N1015" s="840"/>
      <c r="O1015" s="896"/>
      <c r="P1015" s="897"/>
    </row>
    <row r="1016" spans="2:16" ht="15.75" hidden="1" customHeight="1" outlineLevel="2">
      <c r="B1016" s="849" t="s">
        <v>378</v>
      </c>
      <c r="C1016" s="842"/>
      <c r="D1016" s="850" t="s">
        <v>379</v>
      </c>
      <c r="E1016" s="884">
        <v>1</v>
      </c>
      <c r="F1016" s="850" t="s">
        <v>76</v>
      </c>
      <c r="G1016" s="851"/>
      <c r="H1016" s="851">
        <f>SUM(H1017:H1022)</f>
        <v>0</v>
      </c>
      <c r="I1016" s="851"/>
      <c r="J1016" s="851">
        <f>SUM(J1017:J1022)</f>
        <v>0</v>
      </c>
      <c r="K1016" s="851"/>
      <c r="L1016" s="851">
        <f>SUM(L1017:L1022)</f>
        <v>0</v>
      </c>
      <c r="M1016" s="851">
        <f>SUM(M1017:M1022)</f>
        <v>0</v>
      </c>
      <c r="N1016" s="840"/>
      <c r="O1016" s="852">
        <f>SUM(M1017:M1022)</f>
        <v>0</v>
      </c>
      <c r="P1016" s="885" t="str">
        <f>B1016</f>
        <v>V5-1-B</v>
      </c>
    </row>
    <row r="1017" spans="2:16" ht="15.75" hidden="1" customHeight="1" outlineLevel="2">
      <c r="B1017" s="886"/>
      <c r="C1017" s="842"/>
      <c r="D1017" s="901" t="s">
        <v>188</v>
      </c>
      <c r="E1017" s="887"/>
      <c r="F1017" s="865"/>
      <c r="G1017" s="888"/>
      <c r="H1017" s="888"/>
      <c r="I1017" s="903"/>
      <c r="J1017" s="903"/>
      <c r="K1017" s="903"/>
      <c r="L1017" s="888"/>
      <c r="M1017" s="888"/>
      <c r="N1017" s="840"/>
      <c r="O1017" s="889"/>
      <c r="P1017" s="889"/>
    </row>
    <row r="1018" spans="2:16" ht="15.75" hidden="1" customHeight="1" outlineLevel="2">
      <c r="B1018" s="886"/>
      <c r="C1018" s="842"/>
      <c r="D1018" s="959" t="str">
        <f>D1016</f>
        <v>Vervangen ventilatierooster in kunststof / alum. Kozijn</v>
      </c>
      <c r="E1018" s="907">
        <f t="shared" ref="E1018:F1018" si="475">E1016</f>
        <v>1</v>
      </c>
      <c r="F1018" s="909" t="str">
        <f t="shared" si="475"/>
        <v>m¹</v>
      </c>
      <c r="G1018" s="857"/>
      <c r="H1018" s="857">
        <f t="shared" ref="H1018:H1020" si="476">E1018*G1018</f>
        <v>0</v>
      </c>
      <c r="I1018" s="857"/>
      <c r="J1018" s="859">
        <f t="shared" ref="J1018:J1020" si="477">E1018*I1018</f>
        <v>0</v>
      </c>
      <c r="K1018" s="859"/>
      <c r="L1018" s="859">
        <f t="shared" ref="L1018:L1020" si="478">E1018*K1018</f>
        <v>0</v>
      </c>
      <c r="M1018" s="859">
        <f>J1018+H1018*Onderbouwing_M29!$Q$2+L1018</f>
        <v>0</v>
      </c>
      <c r="N1018" s="840"/>
      <c r="O1018" s="889"/>
      <c r="P1018" s="889"/>
    </row>
    <row r="1019" spans="2:16" ht="15.75" hidden="1" customHeight="1" outlineLevel="2">
      <c r="B1019" s="886"/>
      <c r="C1019" s="842"/>
      <c r="D1019" s="939"/>
      <c r="E1019" s="887"/>
      <c r="F1019" s="865"/>
      <c r="G1019" s="888">
        <v>0</v>
      </c>
      <c r="H1019" s="888">
        <f t="shared" si="476"/>
        <v>0</v>
      </c>
      <c r="I1019" s="888">
        <v>0</v>
      </c>
      <c r="J1019" s="888">
        <f t="shared" si="477"/>
        <v>0</v>
      </c>
      <c r="K1019" s="888"/>
      <c r="L1019" s="888">
        <f t="shared" si="478"/>
        <v>0</v>
      </c>
      <c r="M1019" s="888">
        <f>J1019+H1019*Onderbouwing_M29!$Q$2+L1019</f>
        <v>0</v>
      </c>
      <c r="N1019" s="840"/>
      <c r="O1019" s="889"/>
      <c r="P1019" s="889"/>
    </row>
    <row r="1020" spans="2:16" ht="15.75" hidden="1" customHeight="1" outlineLevel="2">
      <c r="B1020" s="886"/>
      <c r="C1020" s="842"/>
      <c r="D1020" s="939"/>
      <c r="E1020" s="887"/>
      <c r="F1020" s="865"/>
      <c r="G1020" s="888">
        <v>0</v>
      </c>
      <c r="H1020" s="888">
        <f t="shared" si="476"/>
        <v>0</v>
      </c>
      <c r="I1020" s="888">
        <v>0</v>
      </c>
      <c r="J1020" s="888">
        <f t="shared" si="477"/>
        <v>0</v>
      </c>
      <c r="K1020" s="888"/>
      <c r="L1020" s="888">
        <f t="shared" si="478"/>
        <v>0</v>
      </c>
      <c r="M1020" s="888">
        <f>J1020+H1020*Onderbouwing_M29!$Q$2+L1020</f>
        <v>0</v>
      </c>
      <c r="N1020" s="840"/>
      <c r="O1020" s="889"/>
      <c r="P1020" s="889"/>
    </row>
    <row r="1021" spans="2:16" ht="15.75" hidden="1" customHeight="1" outlineLevel="2"/>
    <row r="1022" spans="2:16" ht="15.75" hidden="1" customHeight="1" outlineLevel="2"/>
    <row r="1023" spans="2:16" ht="10.25" hidden="1" customHeight="1" outlineLevel="2"/>
    <row r="1024" spans="2:16" ht="15.75" hidden="1" customHeight="1" outlineLevel="2">
      <c r="B1024" s="849" t="s">
        <v>380</v>
      </c>
      <c r="C1024" s="842"/>
      <c r="D1024" s="850" t="s">
        <v>281</v>
      </c>
      <c r="E1024" s="884">
        <v>1</v>
      </c>
      <c r="F1024" s="850" t="s">
        <v>77</v>
      </c>
      <c r="G1024" s="851"/>
      <c r="H1024" s="851">
        <f>SUM(H1025:H1030)</f>
        <v>0</v>
      </c>
      <c r="I1024" s="851"/>
      <c r="J1024" s="851">
        <f>SUM(J1025:J1030)</f>
        <v>0</v>
      </c>
      <c r="K1024" s="851"/>
      <c r="L1024" s="851">
        <f>SUM(L1025:L1030)</f>
        <v>0</v>
      </c>
      <c r="M1024" s="851">
        <f>SUM(M1025:M1030)</f>
        <v>0</v>
      </c>
      <c r="N1024" s="840"/>
      <c r="O1024" s="852">
        <f>SUM(M1025:M1030)</f>
        <v>0</v>
      </c>
      <c r="P1024" s="885" t="str">
        <f>B1024</f>
        <v>V5-1-X</v>
      </c>
    </row>
    <row r="1025" spans="2:16" ht="15.75" hidden="1" customHeight="1" outlineLevel="2">
      <c r="B1025" s="886"/>
      <c r="C1025" s="842"/>
      <c r="D1025" s="901" t="s">
        <v>188</v>
      </c>
      <c r="E1025" s="887"/>
      <c r="F1025" s="865"/>
      <c r="G1025" s="888"/>
      <c r="H1025" s="888"/>
      <c r="I1025" s="903"/>
      <c r="J1025" s="903"/>
      <c r="K1025" s="903"/>
      <c r="L1025" s="888"/>
      <c r="M1025" s="888"/>
      <c r="N1025" s="840"/>
      <c r="O1025" s="889"/>
      <c r="P1025" s="889"/>
    </row>
    <row r="1026" spans="2:16" ht="15.75" hidden="1" customHeight="1" outlineLevel="2">
      <c r="B1026" s="886"/>
      <c r="C1026" s="842"/>
      <c r="D1026" s="959" t="str">
        <f>D1024</f>
        <v>Bijkomende kosten</v>
      </c>
      <c r="E1026" s="907"/>
      <c r="F1026" s="909"/>
      <c r="G1026" s="857"/>
      <c r="H1026" s="857">
        <f t="shared" ref="H1026:H1028" si="479">E1026*G1026</f>
        <v>0</v>
      </c>
      <c r="I1026" s="857"/>
      <c r="J1026" s="859">
        <f t="shared" ref="J1026:J1028" si="480">E1026*I1026</f>
        <v>0</v>
      </c>
      <c r="K1026" s="859"/>
      <c r="L1026" s="859">
        <f t="shared" ref="L1026:L1028" si="481">E1026*K1026</f>
        <v>0</v>
      </c>
      <c r="M1026" s="859">
        <f>J1026+H1026*Onderbouwing_M29!$Q$2+L1026</f>
        <v>0</v>
      </c>
      <c r="N1026" s="840"/>
      <c r="O1026" s="889"/>
      <c r="P1026" s="889"/>
    </row>
    <row r="1027" spans="2:16" ht="15.75" hidden="1" customHeight="1" outlineLevel="2">
      <c r="B1027" s="886"/>
      <c r="C1027" s="842"/>
      <c r="D1027" s="939"/>
      <c r="E1027" s="887"/>
      <c r="F1027" s="865"/>
      <c r="G1027" s="888">
        <v>0</v>
      </c>
      <c r="H1027" s="888">
        <f t="shared" si="479"/>
        <v>0</v>
      </c>
      <c r="I1027" s="888">
        <v>0</v>
      </c>
      <c r="J1027" s="888">
        <f t="shared" si="480"/>
        <v>0</v>
      </c>
      <c r="K1027" s="888"/>
      <c r="L1027" s="888">
        <f t="shared" si="481"/>
        <v>0</v>
      </c>
      <c r="M1027" s="888">
        <f>J1027+H1027*Onderbouwing_M29!$Q$2+L1027</f>
        <v>0</v>
      </c>
      <c r="N1027" s="840"/>
      <c r="O1027" s="889"/>
      <c r="P1027" s="889"/>
    </row>
    <row r="1028" spans="2:16" ht="15.75" hidden="1" customHeight="1" outlineLevel="2">
      <c r="B1028" s="886"/>
      <c r="C1028" s="842"/>
      <c r="D1028" s="939"/>
      <c r="E1028" s="887"/>
      <c r="F1028" s="865"/>
      <c r="G1028" s="888">
        <v>0</v>
      </c>
      <c r="H1028" s="888">
        <f t="shared" si="479"/>
        <v>0</v>
      </c>
      <c r="I1028" s="888">
        <v>0</v>
      </c>
      <c r="J1028" s="888">
        <f t="shared" si="480"/>
        <v>0</v>
      </c>
      <c r="K1028" s="888"/>
      <c r="L1028" s="888">
        <f t="shared" si="481"/>
        <v>0</v>
      </c>
      <c r="M1028" s="888">
        <f>J1028+H1028*Onderbouwing_M29!$Q$2+L1028</f>
        <v>0</v>
      </c>
      <c r="N1028" s="840"/>
      <c r="O1028" s="889"/>
      <c r="P1028" s="889"/>
    </row>
    <row r="1029" spans="2:16" ht="15.75" hidden="1" customHeight="1" outlineLevel="2">
      <c r="B1029" s="886"/>
      <c r="C1029" s="842"/>
      <c r="D1029" s="939"/>
      <c r="E1029" s="887"/>
      <c r="F1029" s="865"/>
      <c r="G1029" s="888"/>
      <c r="H1029" s="888"/>
      <c r="I1029" s="888"/>
      <c r="J1029" s="888"/>
      <c r="K1029" s="888"/>
      <c r="L1029" s="888"/>
      <c r="M1029" s="888"/>
      <c r="N1029" s="840"/>
      <c r="O1029" s="889"/>
      <c r="P1029" s="889"/>
    </row>
    <row r="1030" spans="2:16" ht="15.75" hidden="1" customHeight="1" outlineLevel="2">
      <c r="B1030" s="886"/>
      <c r="C1030" s="842"/>
      <c r="D1030" s="939"/>
      <c r="E1030" s="887"/>
      <c r="F1030" s="865"/>
      <c r="G1030" s="888"/>
      <c r="H1030" s="888"/>
      <c r="I1030" s="888"/>
      <c r="J1030" s="888"/>
      <c r="K1030" s="888"/>
      <c r="L1030" s="888"/>
      <c r="M1030" s="888"/>
      <c r="N1030" s="840"/>
      <c r="O1030" s="889"/>
      <c r="P1030" s="889"/>
    </row>
    <row r="1031" spans="2:16" ht="10.25" hidden="1" customHeight="1" outlineLevel="2">
      <c r="B1031" s="892"/>
      <c r="C1031" s="842"/>
      <c r="D1031" s="893"/>
      <c r="E1031" s="894"/>
      <c r="F1031" s="893"/>
      <c r="G1031" s="895"/>
      <c r="H1031" s="895"/>
      <c r="I1031" s="895"/>
      <c r="J1031" s="895"/>
      <c r="K1031" s="895"/>
      <c r="L1031" s="895"/>
      <c r="M1031" s="895"/>
      <c r="N1031" s="840"/>
      <c r="O1031" s="896"/>
      <c r="P1031" s="897"/>
    </row>
    <row r="1032" spans="2:16" ht="15.75" hidden="1" customHeight="1" outlineLevel="2">
      <c r="B1032" s="849" t="s">
        <v>381</v>
      </c>
      <c r="C1032" s="842"/>
      <c r="D1032" s="850" t="s">
        <v>382</v>
      </c>
      <c r="E1032" s="884">
        <v>1</v>
      </c>
      <c r="F1032" s="850" t="s">
        <v>77</v>
      </c>
      <c r="G1032" s="851"/>
      <c r="H1032" s="851">
        <f>SUM(H1033:H1038)</f>
        <v>0</v>
      </c>
      <c r="I1032" s="851"/>
      <c r="J1032" s="851">
        <f>SUM(J1033:J1038)</f>
        <v>0</v>
      </c>
      <c r="K1032" s="851"/>
      <c r="L1032" s="851">
        <f>SUM(L1033:L1038)</f>
        <v>0</v>
      </c>
      <c r="M1032" s="851">
        <f>SUM(M1033:M1038)</f>
        <v>0</v>
      </c>
      <c r="N1032" s="840"/>
      <c r="O1032" s="852">
        <f>SUM(M1033:M1038)</f>
        <v>0</v>
      </c>
      <c r="P1032" s="885" t="str">
        <f>B1032</f>
        <v>V5-2-A</v>
      </c>
    </row>
    <row r="1033" spans="2:16" ht="15.75" hidden="1" customHeight="1" outlineLevel="2">
      <c r="B1033" s="886"/>
      <c r="C1033" s="842"/>
      <c r="D1033" s="901" t="s">
        <v>188</v>
      </c>
      <c r="E1033" s="887"/>
      <c r="F1033" s="865"/>
      <c r="G1033" s="888"/>
      <c r="H1033" s="888"/>
      <c r="I1033" s="903"/>
      <c r="J1033" s="903"/>
      <c r="K1033" s="903"/>
      <c r="L1033" s="888"/>
      <c r="M1033" s="888"/>
      <c r="N1033" s="840"/>
      <c r="O1033" s="889"/>
      <c r="P1033" s="889"/>
    </row>
    <row r="1034" spans="2:16" ht="15.75" hidden="1" customHeight="1" outlineLevel="2">
      <c r="B1034" s="886"/>
      <c r="C1034" s="842"/>
      <c r="D1034" s="959" t="str">
        <f>D1032</f>
        <v>Optie A ?</v>
      </c>
      <c r="E1034" s="907">
        <f t="shared" ref="E1034:F1034" si="482">E1032</f>
        <v>1</v>
      </c>
      <c r="F1034" s="909" t="str">
        <f t="shared" si="482"/>
        <v>pst</v>
      </c>
      <c r="G1034" s="857"/>
      <c r="H1034" s="857">
        <f t="shared" ref="H1034:H1036" si="483">E1034*G1034</f>
        <v>0</v>
      </c>
      <c r="I1034" s="857"/>
      <c r="J1034" s="859">
        <f t="shared" ref="J1034:J1036" si="484">E1034*I1034</f>
        <v>0</v>
      </c>
      <c r="K1034" s="859"/>
      <c r="L1034" s="859">
        <f t="shared" ref="L1034:L1036" si="485">E1034*K1034</f>
        <v>0</v>
      </c>
      <c r="M1034" s="859">
        <f>J1034+H1034*Onderbouwing_M29!$Q$2+L1034</f>
        <v>0</v>
      </c>
      <c r="N1034" s="840"/>
      <c r="O1034" s="889"/>
      <c r="P1034" s="889"/>
    </row>
    <row r="1035" spans="2:16" ht="15.75" hidden="1" customHeight="1" outlineLevel="2">
      <c r="B1035" s="886"/>
      <c r="C1035" s="842"/>
      <c r="D1035" s="939"/>
      <c r="E1035" s="887"/>
      <c r="F1035" s="865"/>
      <c r="G1035" s="888">
        <v>0</v>
      </c>
      <c r="H1035" s="888">
        <f t="shared" si="483"/>
        <v>0</v>
      </c>
      <c r="I1035" s="888">
        <v>0</v>
      </c>
      <c r="J1035" s="888">
        <f t="shared" si="484"/>
        <v>0</v>
      </c>
      <c r="K1035" s="888"/>
      <c r="L1035" s="888">
        <f t="shared" si="485"/>
        <v>0</v>
      </c>
      <c r="M1035" s="888">
        <f>J1035+H1035*Onderbouwing_M29!$Q$2+L1035</f>
        <v>0</v>
      </c>
      <c r="N1035" s="840"/>
      <c r="O1035" s="889"/>
      <c r="P1035" s="889"/>
    </row>
    <row r="1036" spans="2:16" ht="15.75" hidden="1" customHeight="1" outlineLevel="2">
      <c r="B1036" s="886"/>
      <c r="C1036" s="842"/>
      <c r="D1036" s="939"/>
      <c r="E1036" s="887"/>
      <c r="F1036" s="865"/>
      <c r="G1036" s="888">
        <v>0</v>
      </c>
      <c r="H1036" s="888">
        <f t="shared" si="483"/>
        <v>0</v>
      </c>
      <c r="I1036" s="888">
        <v>0</v>
      </c>
      <c r="J1036" s="888">
        <f t="shared" si="484"/>
        <v>0</v>
      </c>
      <c r="K1036" s="888"/>
      <c r="L1036" s="888">
        <f t="shared" si="485"/>
        <v>0</v>
      </c>
      <c r="M1036" s="888">
        <f>J1036+H1036*Onderbouwing_M29!$Q$2+L1036</f>
        <v>0</v>
      </c>
      <c r="N1036" s="840"/>
      <c r="O1036" s="889"/>
      <c r="P1036" s="889"/>
    </row>
    <row r="1037" spans="2:16" ht="15.75" hidden="1" customHeight="1" outlineLevel="2"/>
    <row r="1038" spans="2:16" ht="15.75" hidden="1" customHeight="1" outlineLevel="2"/>
    <row r="1039" spans="2:16" ht="10.25" hidden="1" customHeight="1" outlineLevel="2"/>
    <row r="1040" spans="2:16" ht="15.75" hidden="1" customHeight="1" outlineLevel="2">
      <c r="B1040" s="849" t="s">
        <v>383</v>
      </c>
      <c r="C1040" s="842"/>
      <c r="D1040" s="850" t="s">
        <v>384</v>
      </c>
      <c r="E1040" s="884">
        <v>1</v>
      </c>
      <c r="F1040" s="850" t="s">
        <v>77</v>
      </c>
      <c r="G1040" s="851"/>
      <c r="H1040" s="851">
        <f>SUM(H1041:H1046)</f>
        <v>0</v>
      </c>
      <c r="I1040" s="851"/>
      <c r="J1040" s="851">
        <f>SUM(J1041:J1046)</f>
        <v>0</v>
      </c>
      <c r="K1040" s="851"/>
      <c r="L1040" s="851">
        <f>SUM(L1041:L1046)</f>
        <v>0</v>
      </c>
      <c r="M1040" s="851">
        <f>SUM(M1041:M1046)</f>
        <v>0</v>
      </c>
      <c r="N1040" s="840"/>
      <c r="O1040" s="852">
        <f>SUM(M1041:M1046)</f>
        <v>0</v>
      </c>
      <c r="P1040" s="885" t="str">
        <f>B1040</f>
        <v>V5-2-B</v>
      </c>
    </row>
    <row r="1041" spans="2:16" ht="15.75" hidden="1" customHeight="1" outlineLevel="2">
      <c r="B1041" s="886"/>
      <c r="C1041" s="842"/>
      <c r="D1041" s="901" t="s">
        <v>188</v>
      </c>
      <c r="E1041" s="887"/>
      <c r="F1041" s="865"/>
      <c r="G1041" s="888"/>
      <c r="H1041" s="888"/>
      <c r="I1041" s="903"/>
      <c r="J1041" s="903"/>
      <c r="K1041" s="903"/>
      <c r="L1041" s="888"/>
      <c r="M1041" s="888"/>
      <c r="N1041" s="840"/>
      <c r="O1041" s="889"/>
      <c r="P1041" s="889"/>
    </row>
    <row r="1042" spans="2:16" ht="15.75" hidden="1" customHeight="1" outlineLevel="2">
      <c r="B1042" s="886"/>
      <c r="C1042" s="842"/>
      <c r="D1042" s="959" t="str">
        <f>D1040</f>
        <v>Optie B ?</v>
      </c>
      <c r="E1042" s="907">
        <f t="shared" ref="E1042:F1042" si="486">E1040</f>
        <v>1</v>
      </c>
      <c r="F1042" s="909" t="str">
        <f t="shared" si="486"/>
        <v>pst</v>
      </c>
      <c r="G1042" s="857"/>
      <c r="H1042" s="857">
        <f t="shared" ref="H1042:H1044" si="487">E1042*G1042</f>
        <v>0</v>
      </c>
      <c r="I1042" s="857"/>
      <c r="J1042" s="859">
        <f t="shared" ref="J1042:J1044" si="488">E1042*I1042</f>
        <v>0</v>
      </c>
      <c r="K1042" s="859"/>
      <c r="L1042" s="859">
        <f t="shared" ref="L1042:L1044" si="489">E1042*K1042</f>
        <v>0</v>
      </c>
      <c r="M1042" s="859">
        <f>J1042+H1042*Onderbouwing_M29!$Q$2+L1042</f>
        <v>0</v>
      </c>
      <c r="N1042" s="840"/>
      <c r="O1042" s="889"/>
      <c r="P1042" s="889"/>
    </row>
    <row r="1043" spans="2:16" ht="15.75" hidden="1" customHeight="1" outlineLevel="2">
      <c r="B1043" s="886"/>
      <c r="C1043" s="842"/>
      <c r="D1043" s="939"/>
      <c r="E1043" s="887"/>
      <c r="F1043" s="865"/>
      <c r="G1043" s="888">
        <v>0</v>
      </c>
      <c r="H1043" s="888">
        <f t="shared" si="487"/>
        <v>0</v>
      </c>
      <c r="I1043" s="888">
        <v>0</v>
      </c>
      <c r="J1043" s="888">
        <f t="shared" si="488"/>
        <v>0</v>
      </c>
      <c r="K1043" s="888"/>
      <c r="L1043" s="888">
        <f t="shared" si="489"/>
        <v>0</v>
      </c>
      <c r="M1043" s="888">
        <f>J1043+H1043*Onderbouwing_M29!$Q$2+L1043</f>
        <v>0</v>
      </c>
      <c r="N1043" s="840"/>
      <c r="O1043" s="889"/>
      <c r="P1043" s="889"/>
    </row>
    <row r="1044" spans="2:16" ht="15.75" hidden="1" customHeight="1" outlineLevel="2">
      <c r="B1044" s="886"/>
      <c r="C1044" s="842"/>
      <c r="D1044" s="939"/>
      <c r="E1044" s="887"/>
      <c r="F1044" s="865"/>
      <c r="G1044" s="888">
        <v>0</v>
      </c>
      <c r="H1044" s="888">
        <f t="shared" si="487"/>
        <v>0</v>
      </c>
      <c r="I1044" s="888">
        <v>0</v>
      </c>
      <c r="J1044" s="888">
        <f t="shared" si="488"/>
        <v>0</v>
      </c>
      <c r="K1044" s="888"/>
      <c r="L1044" s="888">
        <f t="shared" si="489"/>
        <v>0</v>
      </c>
      <c r="M1044" s="888">
        <f>J1044+H1044*Onderbouwing_M29!$Q$2+L1044</f>
        <v>0</v>
      </c>
      <c r="N1044" s="840"/>
      <c r="O1044" s="889"/>
      <c r="P1044" s="889"/>
    </row>
    <row r="1045" spans="2:16" ht="15.75" hidden="1" customHeight="1" outlineLevel="2">
      <c r="B1045" s="886"/>
      <c r="C1045" s="842"/>
      <c r="D1045" s="939"/>
      <c r="E1045" s="887"/>
      <c r="F1045" s="865"/>
      <c r="G1045" s="888"/>
      <c r="H1045" s="888"/>
      <c r="I1045" s="888"/>
      <c r="J1045" s="888"/>
      <c r="K1045" s="888"/>
      <c r="L1045" s="888"/>
      <c r="M1045" s="888"/>
      <c r="N1045" s="840"/>
      <c r="O1045" s="889"/>
      <c r="P1045" s="889"/>
    </row>
    <row r="1046" spans="2:16" ht="15.75" hidden="1" customHeight="1" outlineLevel="2">
      <c r="B1046" s="886"/>
      <c r="C1046" s="842"/>
      <c r="D1046" s="939"/>
      <c r="E1046" s="887"/>
      <c r="F1046" s="865"/>
      <c r="G1046" s="888"/>
      <c r="H1046" s="888"/>
      <c r="I1046" s="888"/>
      <c r="J1046" s="888"/>
      <c r="K1046" s="888"/>
      <c r="L1046" s="888"/>
      <c r="M1046" s="888"/>
      <c r="N1046" s="840"/>
      <c r="O1046" s="889"/>
      <c r="P1046" s="889"/>
    </row>
    <row r="1047" spans="2:16" ht="10.25" hidden="1" customHeight="1" outlineLevel="2">
      <c r="B1047" s="892"/>
      <c r="C1047" s="842"/>
      <c r="D1047" s="893"/>
      <c r="E1047" s="894"/>
      <c r="F1047" s="893"/>
      <c r="G1047" s="895"/>
      <c r="H1047" s="895"/>
      <c r="I1047" s="895"/>
      <c r="J1047" s="895"/>
      <c r="K1047" s="895"/>
      <c r="L1047" s="895"/>
      <c r="M1047" s="895"/>
      <c r="N1047" s="840"/>
      <c r="O1047" s="896"/>
      <c r="P1047" s="897"/>
    </row>
    <row r="1048" spans="2:16" ht="15.75" hidden="1" customHeight="1" outlineLevel="2">
      <c r="B1048" s="849" t="s">
        <v>385</v>
      </c>
      <c r="C1048" s="842"/>
      <c r="D1048" s="850" t="s">
        <v>281</v>
      </c>
      <c r="E1048" s="884">
        <v>1</v>
      </c>
      <c r="F1048" s="850" t="s">
        <v>77</v>
      </c>
      <c r="G1048" s="851"/>
      <c r="H1048" s="851">
        <f>SUM(H1049:H1054)</f>
        <v>0</v>
      </c>
      <c r="I1048" s="851"/>
      <c r="J1048" s="851">
        <f>SUM(J1049:J1054)</f>
        <v>0</v>
      </c>
      <c r="K1048" s="851"/>
      <c r="L1048" s="851">
        <f>SUM(L1049:L1054)</f>
        <v>0</v>
      </c>
      <c r="M1048" s="851">
        <f>SUM(M1049:M1054)</f>
        <v>0</v>
      </c>
      <c r="N1048" s="840"/>
      <c r="O1048" s="852">
        <f>SUM(M1049:M1054)</f>
        <v>0</v>
      </c>
      <c r="P1048" s="885" t="str">
        <f>B1048</f>
        <v>V5-2-X</v>
      </c>
    </row>
    <row r="1049" spans="2:16" ht="15.75" hidden="1" customHeight="1" outlineLevel="2">
      <c r="B1049" s="886"/>
      <c r="C1049" s="842"/>
      <c r="D1049" s="901" t="s">
        <v>188</v>
      </c>
      <c r="E1049" s="887"/>
      <c r="F1049" s="865"/>
      <c r="G1049" s="888"/>
      <c r="H1049" s="888"/>
      <c r="I1049" s="903"/>
      <c r="J1049" s="903"/>
      <c r="K1049" s="903"/>
      <c r="L1049" s="888"/>
      <c r="M1049" s="888"/>
      <c r="N1049" s="840"/>
      <c r="O1049" s="889"/>
      <c r="P1049" s="889"/>
    </row>
    <row r="1050" spans="2:16" ht="15.75" hidden="1" customHeight="1" outlineLevel="2">
      <c r="B1050" s="886"/>
      <c r="C1050" s="842"/>
      <c r="D1050" s="959" t="str">
        <f>D1048</f>
        <v>Bijkomende kosten</v>
      </c>
      <c r="E1050" s="907"/>
      <c r="F1050" s="909"/>
      <c r="G1050" s="857"/>
      <c r="H1050" s="857">
        <f t="shared" ref="H1050:H1052" si="490">E1050*G1050</f>
        <v>0</v>
      </c>
      <c r="I1050" s="857"/>
      <c r="J1050" s="859">
        <f t="shared" ref="J1050:J1052" si="491">E1050*I1050</f>
        <v>0</v>
      </c>
      <c r="K1050" s="859"/>
      <c r="L1050" s="859">
        <f t="shared" ref="L1050:L1052" si="492">E1050*K1050</f>
        <v>0</v>
      </c>
      <c r="M1050" s="859">
        <f>J1050+H1050*Onderbouwing_M29!$Q$2+L1050</f>
        <v>0</v>
      </c>
      <c r="N1050" s="840"/>
      <c r="O1050" s="889"/>
      <c r="P1050" s="889"/>
    </row>
    <row r="1051" spans="2:16" ht="15.75" hidden="1" customHeight="1" outlineLevel="2">
      <c r="B1051" s="886"/>
      <c r="C1051" s="842"/>
      <c r="D1051" s="939"/>
      <c r="E1051" s="887"/>
      <c r="F1051" s="865"/>
      <c r="G1051" s="888">
        <v>0</v>
      </c>
      <c r="H1051" s="888">
        <f t="shared" si="490"/>
        <v>0</v>
      </c>
      <c r="I1051" s="888">
        <v>0</v>
      </c>
      <c r="J1051" s="888">
        <f t="shared" si="491"/>
        <v>0</v>
      </c>
      <c r="K1051" s="888"/>
      <c r="L1051" s="888">
        <f t="shared" si="492"/>
        <v>0</v>
      </c>
      <c r="M1051" s="888">
        <f>J1051+H1051*Onderbouwing_M29!$Q$2+L1051</f>
        <v>0</v>
      </c>
      <c r="N1051" s="840"/>
      <c r="O1051" s="889"/>
      <c r="P1051" s="889"/>
    </row>
    <row r="1052" spans="2:16" ht="15.75" hidden="1" customHeight="1" outlineLevel="2">
      <c r="B1052" s="886"/>
      <c r="C1052" s="842"/>
      <c r="D1052" s="939"/>
      <c r="E1052" s="887"/>
      <c r="F1052" s="865"/>
      <c r="G1052" s="888">
        <v>0</v>
      </c>
      <c r="H1052" s="888">
        <f t="shared" si="490"/>
        <v>0</v>
      </c>
      <c r="I1052" s="888">
        <v>0</v>
      </c>
      <c r="J1052" s="888">
        <f t="shared" si="491"/>
        <v>0</v>
      </c>
      <c r="K1052" s="888"/>
      <c r="L1052" s="888">
        <f t="shared" si="492"/>
        <v>0</v>
      </c>
      <c r="M1052" s="888">
        <f>J1052+H1052*Onderbouwing_M29!$Q$2+L1052</f>
        <v>0</v>
      </c>
      <c r="N1052" s="840"/>
      <c r="O1052" s="889"/>
      <c r="P1052" s="889"/>
    </row>
    <row r="1053" spans="2:16" ht="15.75" hidden="1" customHeight="1" outlineLevel="2"/>
    <row r="1054" spans="2:16" ht="15.75" hidden="1" customHeight="1" outlineLevel="2"/>
    <row r="1055" spans="2:16" ht="10.25" hidden="1" customHeight="1" outlineLevel="2"/>
    <row r="1056" spans="2:16" ht="15.75" hidden="1" customHeight="1" outlineLevel="2">
      <c r="B1056" s="849" t="s">
        <v>386</v>
      </c>
      <c r="C1056" s="842"/>
      <c r="D1056" s="850" t="s">
        <v>382</v>
      </c>
      <c r="E1056" s="884">
        <v>1</v>
      </c>
      <c r="F1056" s="850" t="s">
        <v>77</v>
      </c>
      <c r="G1056" s="851"/>
      <c r="H1056" s="851">
        <f>SUM(H1057:H1062)</f>
        <v>0</v>
      </c>
      <c r="I1056" s="851"/>
      <c r="J1056" s="851">
        <f>SUM(J1057:J1062)</f>
        <v>0</v>
      </c>
      <c r="K1056" s="851"/>
      <c r="L1056" s="851">
        <f>SUM(L1057:L1062)</f>
        <v>0</v>
      </c>
      <c r="M1056" s="851">
        <f>SUM(M1057:M1062)</f>
        <v>0</v>
      </c>
      <c r="N1056" s="840"/>
      <c r="O1056" s="852">
        <f>SUM(M1057:M1062)</f>
        <v>0</v>
      </c>
      <c r="P1056" s="885" t="str">
        <f>B1056</f>
        <v>V5-3-A</v>
      </c>
    </row>
    <row r="1057" spans="2:16" ht="15.75" hidden="1" customHeight="1" outlineLevel="2">
      <c r="B1057" s="886"/>
      <c r="C1057" s="842"/>
      <c r="D1057" s="901" t="s">
        <v>188</v>
      </c>
      <c r="E1057" s="887"/>
      <c r="F1057" s="865"/>
      <c r="G1057" s="888"/>
      <c r="H1057" s="888"/>
      <c r="I1057" s="903"/>
      <c r="J1057" s="903"/>
      <c r="K1057" s="903"/>
      <c r="L1057" s="888"/>
      <c r="M1057" s="888"/>
      <c r="N1057" s="840"/>
      <c r="O1057" s="889"/>
      <c r="P1057" s="889"/>
    </row>
    <row r="1058" spans="2:16" ht="15.75" hidden="1" customHeight="1" outlineLevel="2">
      <c r="B1058" s="886"/>
      <c r="C1058" s="842"/>
      <c r="D1058" s="959" t="str">
        <f>D1056</f>
        <v>Optie A ?</v>
      </c>
      <c r="E1058" s="907">
        <f t="shared" ref="E1058:F1058" si="493">E1056</f>
        <v>1</v>
      </c>
      <c r="F1058" s="909" t="str">
        <f t="shared" si="493"/>
        <v>pst</v>
      </c>
      <c r="G1058" s="857"/>
      <c r="H1058" s="857">
        <f t="shared" ref="H1058:H1060" si="494">E1058*G1058</f>
        <v>0</v>
      </c>
      <c r="I1058" s="857"/>
      <c r="J1058" s="859">
        <f t="shared" ref="J1058:J1060" si="495">E1058*I1058</f>
        <v>0</v>
      </c>
      <c r="K1058" s="859"/>
      <c r="L1058" s="859">
        <f t="shared" ref="L1058:L1060" si="496">E1058*K1058</f>
        <v>0</v>
      </c>
      <c r="M1058" s="859">
        <f>J1058+H1058*Onderbouwing_M29!$Q$2+L1058</f>
        <v>0</v>
      </c>
      <c r="N1058" s="840"/>
      <c r="O1058" s="889"/>
      <c r="P1058" s="889"/>
    </row>
    <row r="1059" spans="2:16" ht="15.75" hidden="1" customHeight="1" outlineLevel="2">
      <c r="B1059" s="886"/>
      <c r="C1059" s="842"/>
      <c r="D1059" s="939"/>
      <c r="E1059" s="887"/>
      <c r="F1059" s="865"/>
      <c r="G1059" s="888">
        <v>0</v>
      </c>
      <c r="H1059" s="888">
        <f t="shared" si="494"/>
        <v>0</v>
      </c>
      <c r="I1059" s="888">
        <v>0</v>
      </c>
      <c r="J1059" s="888">
        <f t="shared" si="495"/>
        <v>0</v>
      </c>
      <c r="K1059" s="888"/>
      <c r="L1059" s="888">
        <f t="shared" si="496"/>
        <v>0</v>
      </c>
      <c r="M1059" s="888">
        <f>J1059+H1059*Onderbouwing_M29!$Q$2+L1059</f>
        <v>0</v>
      </c>
      <c r="N1059" s="840"/>
      <c r="O1059" s="889"/>
      <c r="P1059" s="889"/>
    </row>
    <row r="1060" spans="2:16" ht="15.75" hidden="1" customHeight="1" outlineLevel="2">
      <c r="B1060" s="886"/>
      <c r="C1060" s="842"/>
      <c r="D1060" s="939"/>
      <c r="E1060" s="887"/>
      <c r="F1060" s="865"/>
      <c r="G1060" s="888">
        <v>0</v>
      </c>
      <c r="H1060" s="888">
        <f t="shared" si="494"/>
        <v>0</v>
      </c>
      <c r="I1060" s="888">
        <v>0</v>
      </c>
      <c r="J1060" s="888">
        <f t="shared" si="495"/>
        <v>0</v>
      </c>
      <c r="K1060" s="888"/>
      <c r="L1060" s="888">
        <f t="shared" si="496"/>
        <v>0</v>
      </c>
      <c r="M1060" s="888">
        <f>J1060+H1060*Onderbouwing_M29!$Q$2+L1060</f>
        <v>0</v>
      </c>
      <c r="N1060" s="840"/>
      <c r="O1060" s="889"/>
      <c r="P1060" s="889"/>
    </row>
    <row r="1061" spans="2:16" ht="15.75" hidden="1" customHeight="1" outlineLevel="2">
      <c r="B1061" s="886"/>
      <c r="C1061" s="842"/>
      <c r="D1061" s="939"/>
      <c r="E1061" s="887"/>
      <c r="F1061" s="865"/>
      <c r="G1061" s="888"/>
      <c r="H1061" s="888"/>
      <c r="I1061" s="888"/>
      <c r="J1061" s="888"/>
      <c r="K1061" s="888"/>
      <c r="L1061" s="888"/>
      <c r="M1061" s="888"/>
      <c r="N1061" s="840"/>
      <c r="O1061" s="889"/>
      <c r="P1061" s="889"/>
    </row>
    <row r="1062" spans="2:16" ht="15.75" hidden="1" customHeight="1" outlineLevel="2">
      <c r="B1062" s="886"/>
      <c r="C1062" s="842"/>
      <c r="D1062" s="939"/>
      <c r="E1062" s="887"/>
      <c r="F1062" s="865"/>
      <c r="G1062" s="888"/>
      <c r="H1062" s="888"/>
      <c r="I1062" s="888"/>
      <c r="J1062" s="888"/>
      <c r="K1062" s="888"/>
      <c r="L1062" s="888"/>
      <c r="M1062" s="888"/>
      <c r="N1062" s="840"/>
      <c r="O1062" s="889"/>
      <c r="P1062" s="889"/>
    </row>
    <row r="1063" spans="2:16" ht="10.25" hidden="1" customHeight="1" outlineLevel="2">
      <c r="B1063" s="892"/>
      <c r="C1063" s="842"/>
      <c r="D1063" s="893"/>
      <c r="E1063" s="894"/>
      <c r="F1063" s="893"/>
      <c r="G1063" s="895"/>
      <c r="H1063" s="895"/>
      <c r="I1063" s="895"/>
      <c r="J1063" s="895"/>
      <c r="K1063" s="895"/>
      <c r="L1063" s="895"/>
      <c r="M1063" s="895"/>
      <c r="N1063" s="840"/>
      <c r="O1063" s="896"/>
      <c r="P1063" s="897"/>
    </row>
    <row r="1064" spans="2:16" ht="15.75" hidden="1" customHeight="1" outlineLevel="2">
      <c r="B1064" s="849" t="s">
        <v>387</v>
      </c>
      <c r="C1064" s="842"/>
      <c r="D1064" s="850" t="s">
        <v>384</v>
      </c>
      <c r="E1064" s="884">
        <v>1</v>
      </c>
      <c r="F1064" s="850" t="s">
        <v>77</v>
      </c>
      <c r="G1064" s="851"/>
      <c r="H1064" s="851">
        <f>SUM(H1065:H1070)</f>
        <v>0</v>
      </c>
      <c r="I1064" s="851"/>
      <c r="J1064" s="851">
        <f>SUM(J1065:J1070)</f>
        <v>0</v>
      </c>
      <c r="K1064" s="851"/>
      <c r="L1064" s="851">
        <f>SUM(L1065:L1070)</f>
        <v>0</v>
      </c>
      <c r="M1064" s="851">
        <f>SUM(M1065:M1070)</f>
        <v>0</v>
      </c>
      <c r="N1064" s="840"/>
      <c r="O1064" s="852">
        <f>SUM(M1065:M1070)</f>
        <v>0</v>
      </c>
      <c r="P1064" s="885" t="str">
        <f>B1064</f>
        <v>V5-3-B</v>
      </c>
    </row>
    <row r="1065" spans="2:16" ht="15.75" hidden="1" customHeight="1" outlineLevel="2">
      <c r="B1065" s="886"/>
      <c r="C1065" s="842"/>
      <c r="D1065" s="901" t="s">
        <v>188</v>
      </c>
      <c r="E1065" s="887"/>
      <c r="F1065" s="865"/>
      <c r="G1065" s="888"/>
      <c r="H1065" s="888"/>
      <c r="I1065" s="903"/>
      <c r="J1065" s="903"/>
      <c r="K1065" s="903"/>
      <c r="L1065" s="888"/>
      <c r="M1065" s="888"/>
      <c r="N1065" s="840"/>
      <c r="O1065" s="889"/>
      <c r="P1065" s="889"/>
    </row>
    <row r="1066" spans="2:16" ht="15.75" hidden="1" customHeight="1" outlineLevel="2">
      <c r="B1066" s="886"/>
      <c r="C1066" s="842"/>
      <c r="D1066" s="959" t="str">
        <f>D1064</f>
        <v>Optie B ?</v>
      </c>
      <c r="E1066" s="907">
        <f t="shared" ref="E1066:F1066" si="497">E1064</f>
        <v>1</v>
      </c>
      <c r="F1066" s="909" t="str">
        <f t="shared" si="497"/>
        <v>pst</v>
      </c>
      <c r="G1066" s="857"/>
      <c r="H1066" s="857">
        <f t="shared" ref="H1066:H1068" si="498">E1066*G1066</f>
        <v>0</v>
      </c>
      <c r="I1066" s="857"/>
      <c r="J1066" s="859">
        <f t="shared" ref="J1066:J1068" si="499">E1066*I1066</f>
        <v>0</v>
      </c>
      <c r="K1066" s="859"/>
      <c r="L1066" s="859">
        <f t="shared" ref="L1066:L1068" si="500">E1066*K1066</f>
        <v>0</v>
      </c>
      <c r="M1066" s="859">
        <f>J1066+H1066*Onderbouwing_M29!$Q$2+L1066</f>
        <v>0</v>
      </c>
      <c r="N1066" s="840"/>
      <c r="O1066" s="889"/>
      <c r="P1066" s="889"/>
    </row>
    <row r="1067" spans="2:16" ht="15.75" hidden="1" customHeight="1" outlineLevel="2">
      <c r="B1067" s="886"/>
      <c r="C1067" s="842"/>
      <c r="D1067" s="939"/>
      <c r="E1067" s="887"/>
      <c r="F1067" s="865"/>
      <c r="G1067" s="888">
        <v>0</v>
      </c>
      <c r="H1067" s="888">
        <f t="shared" si="498"/>
        <v>0</v>
      </c>
      <c r="I1067" s="888">
        <v>0</v>
      </c>
      <c r="J1067" s="888">
        <f t="shared" si="499"/>
        <v>0</v>
      </c>
      <c r="K1067" s="888"/>
      <c r="L1067" s="888">
        <f t="shared" si="500"/>
        <v>0</v>
      </c>
      <c r="M1067" s="888">
        <f>J1067+H1067*Onderbouwing_M29!$Q$2+L1067</f>
        <v>0</v>
      </c>
      <c r="N1067" s="840"/>
      <c r="O1067" s="889"/>
      <c r="P1067" s="889"/>
    </row>
    <row r="1068" spans="2:16" ht="15.75" hidden="1" customHeight="1" outlineLevel="2">
      <c r="B1068" s="886"/>
      <c r="C1068" s="842"/>
      <c r="D1068" s="939"/>
      <c r="E1068" s="887"/>
      <c r="F1068" s="865"/>
      <c r="G1068" s="888">
        <v>0</v>
      </c>
      <c r="H1068" s="888">
        <f t="shared" si="498"/>
        <v>0</v>
      </c>
      <c r="I1068" s="888">
        <v>0</v>
      </c>
      <c r="J1068" s="888">
        <f t="shared" si="499"/>
        <v>0</v>
      </c>
      <c r="K1068" s="888"/>
      <c r="L1068" s="888">
        <f t="shared" si="500"/>
        <v>0</v>
      </c>
      <c r="M1068" s="888">
        <f>J1068+H1068*Onderbouwing_M29!$Q$2+L1068</f>
        <v>0</v>
      </c>
      <c r="N1068" s="840"/>
      <c r="O1068" s="889"/>
      <c r="P1068" s="889"/>
    </row>
    <row r="1069" spans="2:16" ht="15.75" hidden="1" customHeight="1" outlineLevel="2"/>
    <row r="1070" spans="2:16" ht="15.75" hidden="1" customHeight="1" outlineLevel="2"/>
    <row r="1071" spans="2:16" ht="10.25" hidden="1" customHeight="1" outlineLevel="2"/>
    <row r="1072" spans="2:16" ht="15.75" hidden="1" customHeight="1" outlineLevel="2">
      <c r="B1072" s="849" t="s">
        <v>388</v>
      </c>
      <c r="C1072" s="842"/>
      <c r="D1072" s="850" t="s">
        <v>281</v>
      </c>
      <c r="E1072" s="884">
        <v>1</v>
      </c>
      <c r="F1072" s="850" t="s">
        <v>77</v>
      </c>
      <c r="G1072" s="851"/>
      <c r="H1072" s="851">
        <f>SUM(H1073:H1078)</f>
        <v>0</v>
      </c>
      <c r="I1072" s="851"/>
      <c r="J1072" s="851">
        <f>SUM(J1073:J1078)</f>
        <v>0</v>
      </c>
      <c r="K1072" s="851"/>
      <c r="L1072" s="851">
        <f>SUM(L1073:L1078)</f>
        <v>0</v>
      </c>
      <c r="M1072" s="851">
        <f>SUM(M1073:M1078)</f>
        <v>0</v>
      </c>
      <c r="N1072" s="840"/>
      <c r="O1072" s="852">
        <f>SUM(M1073:M1078)</f>
        <v>0</v>
      </c>
      <c r="P1072" s="885" t="str">
        <f>B1072</f>
        <v>V5-3-X</v>
      </c>
    </row>
    <row r="1073" spans="2:16" ht="15.75" hidden="1" customHeight="1" outlineLevel="2">
      <c r="B1073" s="886"/>
      <c r="C1073" s="842"/>
      <c r="D1073" s="901" t="s">
        <v>188</v>
      </c>
      <c r="E1073" s="887"/>
      <c r="F1073" s="865"/>
      <c r="G1073" s="888"/>
      <c r="H1073" s="888"/>
      <c r="I1073" s="903"/>
      <c r="J1073" s="903"/>
      <c r="K1073" s="903"/>
      <c r="L1073" s="888"/>
      <c r="M1073" s="888"/>
      <c r="N1073" s="840"/>
      <c r="O1073" s="889"/>
      <c r="P1073" s="889"/>
    </row>
    <row r="1074" spans="2:16" ht="15.75" hidden="1" customHeight="1" outlineLevel="2">
      <c r="B1074" s="886"/>
      <c r="C1074" s="842"/>
      <c r="D1074" s="959" t="str">
        <f>D1072</f>
        <v>Bijkomende kosten</v>
      </c>
      <c r="E1074" s="907"/>
      <c r="F1074" s="909"/>
      <c r="G1074" s="857"/>
      <c r="H1074" s="857">
        <f t="shared" ref="H1074:H1076" si="501">E1074*G1074</f>
        <v>0</v>
      </c>
      <c r="I1074" s="857"/>
      <c r="J1074" s="859">
        <f t="shared" ref="J1074:J1076" si="502">E1074*I1074</f>
        <v>0</v>
      </c>
      <c r="K1074" s="859"/>
      <c r="L1074" s="859">
        <f t="shared" ref="L1074:L1076" si="503">E1074*K1074</f>
        <v>0</v>
      </c>
      <c r="M1074" s="859">
        <f>J1074+H1074*Onderbouwing_M29!$Q$2+L1074</f>
        <v>0</v>
      </c>
      <c r="N1074" s="840"/>
      <c r="O1074" s="889"/>
      <c r="P1074" s="889"/>
    </row>
    <row r="1075" spans="2:16" ht="15.75" hidden="1" customHeight="1" outlineLevel="2">
      <c r="B1075" s="886"/>
      <c r="C1075" s="842"/>
      <c r="D1075" s="939"/>
      <c r="E1075" s="887"/>
      <c r="F1075" s="865"/>
      <c r="G1075" s="888">
        <v>0</v>
      </c>
      <c r="H1075" s="888">
        <f t="shared" si="501"/>
        <v>0</v>
      </c>
      <c r="I1075" s="888">
        <v>0</v>
      </c>
      <c r="J1075" s="888">
        <f t="shared" si="502"/>
        <v>0</v>
      </c>
      <c r="K1075" s="888"/>
      <c r="L1075" s="888">
        <f t="shared" si="503"/>
        <v>0</v>
      </c>
      <c r="M1075" s="888">
        <f>J1075+H1075*Onderbouwing_M29!$Q$2+L1075</f>
        <v>0</v>
      </c>
      <c r="N1075" s="840"/>
      <c r="O1075" s="889"/>
      <c r="P1075" s="889"/>
    </row>
    <row r="1076" spans="2:16" ht="15.75" hidden="1" customHeight="1" outlineLevel="2">
      <c r="B1076" s="886"/>
      <c r="C1076" s="842"/>
      <c r="D1076" s="939"/>
      <c r="E1076" s="887"/>
      <c r="F1076" s="865"/>
      <c r="G1076" s="888">
        <v>0</v>
      </c>
      <c r="H1076" s="888">
        <f t="shared" si="501"/>
        <v>0</v>
      </c>
      <c r="I1076" s="888">
        <v>0</v>
      </c>
      <c r="J1076" s="888">
        <f t="shared" si="502"/>
        <v>0</v>
      </c>
      <c r="K1076" s="888"/>
      <c r="L1076" s="888">
        <f t="shared" si="503"/>
        <v>0</v>
      </c>
      <c r="M1076" s="888">
        <f>J1076+H1076*Onderbouwing_M29!$Q$2+L1076</f>
        <v>0</v>
      </c>
      <c r="N1076" s="840"/>
      <c r="O1076" s="889"/>
      <c r="P1076" s="889"/>
    </row>
    <row r="1077" spans="2:16" ht="15.75" hidden="1" customHeight="1" outlineLevel="2">
      <c r="B1077" s="886"/>
      <c r="C1077" s="842"/>
      <c r="D1077" s="939"/>
      <c r="E1077" s="887"/>
      <c r="F1077" s="865"/>
      <c r="G1077" s="888"/>
      <c r="H1077" s="888"/>
      <c r="I1077" s="888"/>
      <c r="J1077" s="888"/>
      <c r="K1077" s="888"/>
      <c r="L1077" s="888"/>
      <c r="M1077" s="888"/>
      <c r="N1077" s="840"/>
      <c r="O1077" s="889"/>
      <c r="P1077" s="889"/>
    </row>
    <row r="1078" spans="2:16" ht="15.75" hidden="1" customHeight="1" outlineLevel="2">
      <c r="B1078" s="886"/>
      <c r="C1078" s="842"/>
      <c r="D1078" s="939"/>
      <c r="E1078" s="887"/>
      <c r="F1078" s="865"/>
      <c r="G1078" s="888"/>
      <c r="H1078" s="888"/>
      <c r="I1078" s="888"/>
      <c r="J1078" s="888"/>
      <c r="K1078" s="888"/>
      <c r="L1078" s="888"/>
      <c r="M1078" s="888"/>
      <c r="N1078" s="840"/>
      <c r="O1078" s="889"/>
      <c r="P1078" s="889"/>
    </row>
    <row r="1079" spans="2:16" ht="10.25" hidden="1" customHeight="1" outlineLevel="2">
      <c r="B1079" s="892"/>
      <c r="C1079" s="842"/>
      <c r="D1079" s="893"/>
      <c r="E1079" s="894"/>
      <c r="F1079" s="893"/>
      <c r="G1079" s="895"/>
      <c r="H1079" s="895"/>
      <c r="I1079" s="895"/>
      <c r="J1079" s="895"/>
      <c r="K1079" s="895"/>
      <c r="L1079" s="895"/>
      <c r="M1079" s="895"/>
      <c r="N1079" s="840"/>
      <c r="O1079" s="896"/>
      <c r="P1079" s="897"/>
    </row>
    <row r="1080" spans="2:16" ht="15.75" hidden="1" customHeight="1" outlineLevel="2">
      <c r="B1080" s="849" t="s">
        <v>389</v>
      </c>
      <c r="C1080" s="842"/>
      <c r="D1080" s="850" t="s">
        <v>382</v>
      </c>
      <c r="E1080" s="884">
        <v>1</v>
      </c>
      <c r="F1080" s="850" t="s">
        <v>77</v>
      </c>
      <c r="G1080" s="851"/>
      <c r="H1080" s="851">
        <f>SUM(H1081:H1086)</f>
        <v>0</v>
      </c>
      <c r="I1080" s="851"/>
      <c r="J1080" s="851">
        <f>SUM(J1081:J1086)</f>
        <v>0</v>
      </c>
      <c r="K1080" s="851"/>
      <c r="L1080" s="851">
        <f>SUM(L1081:L1086)</f>
        <v>0</v>
      </c>
      <c r="M1080" s="851">
        <f>SUM(M1081:M1086)</f>
        <v>0</v>
      </c>
      <c r="N1080" s="840"/>
      <c r="O1080" s="852">
        <f>SUM(M1081:M1086)</f>
        <v>0</v>
      </c>
      <c r="P1080" s="885" t="str">
        <f>B1080</f>
        <v>V5-4-A</v>
      </c>
    </row>
    <row r="1081" spans="2:16" ht="15.75" hidden="1" customHeight="1" outlineLevel="2">
      <c r="B1081" s="886"/>
      <c r="C1081" s="842"/>
      <c r="D1081" s="901" t="s">
        <v>188</v>
      </c>
      <c r="E1081" s="887"/>
      <c r="F1081" s="865"/>
      <c r="G1081" s="888"/>
      <c r="H1081" s="888"/>
      <c r="I1081" s="903"/>
      <c r="J1081" s="903"/>
      <c r="K1081" s="903"/>
      <c r="L1081" s="888"/>
      <c r="M1081" s="888"/>
      <c r="N1081" s="840"/>
      <c r="O1081" s="889"/>
      <c r="P1081" s="889"/>
    </row>
    <row r="1082" spans="2:16" ht="15.75" hidden="1" customHeight="1" outlineLevel="2">
      <c r="B1082" s="886"/>
      <c r="C1082" s="842"/>
      <c r="D1082" s="959" t="str">
        <f>D1080</f>
        <v>Optie A ?</v>
      </c>
      <c r="E1082" s="907">
        <f t="shared" ref="E1082:F1082" si="504">E1080</f>
        <v>1</v>
      </c>
      <c r="F1082" s="909" t="str">
        <f t="shared" si="504"/>
        <v>pst</v>
      </c>
      <c r="G1082" s="857"/>
      <c r="H1082" s="857">
        <f t="shared" ref="H1082" si="505">E1082*G1082</f>
        <v>0</v>
      </c>
      <c r="I1082" s="857"/>
      <c r="J1082" s="859">
        <f t="shared" ref="J1082" si="506">E1082*I1082</f>
        <v>0</v>
      </c>
      <c r="K1082" s="859"/>
      <c r="L1082" s="859">
        <f t="shared" ref="L1082" si="507">E1082*K1082</f>
        <v>0</v>
      </c>
      <c r="M1082" s="859">
        <f>J1082+H1082*Onderbouwing_M29!$Q$2+L1082</f>
        <v>0</v>
      </c>
      <c r="N1082" s="840"/>
      <c r="O1082" s="889"/>
      <c r="P1082" s="889"/>
    </row>
    <row r="1083" spans="2:16" ht="15.75" hidden="1" customHeight="1" outlineLevel="2">
      <c r="B1083" s="886"/>
      <c r="C1083" s="842"/>
      <c r="D1083" s="939"/>
      <c r="E1083" s="887"/>
      <c r="F1083" s="865"/>
      <c r="G1083" s="888">
        <v>0</v>
      </c>
      <c r="H1083" s="888">
        <f t="shared" ref="H1083:H1084" si="508">E1083*G1083</f>
        <v>0</v>
      </c>
      <c r="I1083" s="888">
        <v>0</v>
      </c>
      <c r="J1083" s="888">
        <f t="shared" ref="J1083:J1084" si="509">E1083*I1083</f>
        <v>0</v>
      </c>
      <c r="K1083" s="888"/>
      <c r="L1083" s="888">
        <f t="shared" ref="L1083:L1084" si="510">E1083*K1083</f>
        <v>0</v>
      </c>
      <c r="M1083" s="888">
        <f>J1083+H1083*Onderbouwing_M29!$Q$2+L1083</f>
        <v>0</v>
      </c>
      <c r="N1083" s="840"/>
      <c r="O1083" s="889"/>
      <c r="P1083" s="889"/>
    </row>
    <row r="1084" spans="2:16" ht="15.75" hidden="1" customHeight="1" outlineLevel="2">
      <c r="B1084" s="886"/>
      <c r="C1084" s="842"/>
      <c r="D1084" s="939"/>
      <c r="E1084" s="887"/>
      <c r="F1084" s="865"/>
      <c r="G1084" s="888">
        <v>0</v>
      </c>
      <c r="H1084" s="888">
        <f t="shared" si="508"/>
        <v>0</v>
      </c>
      <c r="I1084" s="888">
        <v>0</v>
      </c>
      <c r="J1084" s="888">
        <f t="shared" si="509"/>
        <v>0</v>
      </c>
      <c r="K1084" s="888"/>
      <c r="L1084" s="888">
        <f t="shared" si="510"/>
        <v>0</v>
      </c>
      <c r="M1084" s="888">
        <f>J1084+H1084*Onderbouwing_M29!$Q$2+L1084</f>
        <v>0</v>
      </c>
      <c r="N1084" s="840"/>
      <c r="O1084" s="889"/>
      <c r="P1084" s="889"/>
    </row>
    <row r="1085" spans="2:16" ht="15.75" hidden="1" customHeight="1" outlineLevel="2"/>
    <row r="1086" spans="2:16" ht="15.75" hidden="1" customHeight="1" outlineLevel="2"/>
    <row r="1087" spans="2:16" ht="10.25" hidden="1" customHeight="1" outlineLevel="2"/>
    <row r="1088" spans="2:16" ht="15.75" hidden="1" customHeight="1" outlineLevel="2">
      <c r="B1088" s="849" t="s">
        <v>390</v>
      </c>
      <c r="C1088" s="842"/>
      <c r="D1088" s="850" t="s">
        <v>384</v>
      </c>
      <c r="E1088" s="884">
        <v>1</v>
      </c>
      <c r="F1088" s="850" t="s">
        <v>77</v>
      </c>
      <c r="G1088" s="851"/>
      <c r="H1088" s="851">
        <f>SUM(H1089:H1094)</f>
        <v>0</v>
      </c>
      <c r="I1088" s="851"/>
      <c r="J1088" s="851">
        <f>SUM(J1089:J1094)</f>
        <v>0</v>
      </c>
      <c r="K1088" s="851"/>
      <c r="L1088" s="851">
        <f>SUM(L1089:L1094)</f>
        <v>0</v>
      </c>
      <c r="M1088" s="851">
        <f>SUM(M1089:M1094)</f>
        <v>0</v>
      </c>
      <c r="N1088" s="840"/>
      <c r="O1088" s="852">
        <f>SUM(M1089:M1094)</f>
        <v>0</v>
      </c>
      <c r="P1088" s="885" t="str">
        <f>B1088</f>
        <v>V5-4-B</v>
      </c>
    </row>
    <row r="1089" spans="2:16" ht="15.75" hidden="1" customHeight="1" outlineLevel="2">
      <c r="B1089" s="886"/>
      <c r="C1089" s="842"/>
      <c r="D1089" s="901" t="s">
        <v>188</v>
      </c>
      <c r="E1089" s="887"/>
      <c r="F1089" s="865"/>
      <c r="G1089" s="888"/>
      <c r="H1089" s="888"/>
      <c r="I1089" s="903"/>
      <c r="J1089" s="903"/>
      <c r="K1089" s="903"/>
      <c r="L1089" s="888"/>
      <c r="M1089" s="888"/>
      <c r="N1089" s="840"/>
      <c r="O1089" s="889"/>
      <c r="P1089" s="889"/>
    </row>
    <row r="1090" spans="2:16" ht="15.75" hidden="1" customHeight="1" outlineLevel="2">
      <c r="B1090" s="886"/>
      <c r="C1090" s="842"/>
      <c r="D1090" s="959" t="str">
        <f>D1088</f>
        <v>Optie B ?</v>
      </c>
      <c r="E1090" s="907">
        <f t="shared" ref="E1090:F1090" si="511">E1088</f>
        <v>1</v>
      </c>
      <c r="F1090" s="909" t="str">
        <f t="shared" si="511"/>
        <v>pst</v>
      </c>
      <c r="G1090" s="857"/>
      <c r="H1090" s="857">
        <f t="shared" ref="H1090" si="512">E1090*G1090</f>
        <v>0</v>
      </c>
      <c r="I1090" s="857"/>
      <c r="J1090" s="859">
        <f t="shared" ref="J1090" si="513">E1090*I1090</f>
        <v>0</v>
      </c>
      <c r="K1090" s="859"/>
      <c r="L1090" s="859">
        <f t="shared" ref="L1090" si="514">E1090*K1090</f>
        <v>0</v>
      </c>
      <c r="M1090" s="859">
        <f>J1090+H1090*Onderbouwing_M29!$Q$2+L1090</f>
        <v>0</v>
      </c>
      <c r="N1090" s="840"/>
      <c r="O1090" s="889"/>
      <c r="P1090" s="889"/>
    </row>
    <row r="1091" spans="2:16" ht="15.75" hidden="1" customHeight="1" outlineLevel="2">
      <c r="B1091" s="886"/>
      <c r="C1091" s="842"/>
      <c r="D1091" s="939"/>
      <c r="E1091" s="887"/>
      <c r="F1091" s="865"/>
      <c r="G1091" s="888">
        <v>0</v>
      </c>
      <c r="H1091" s="888">
        <f t="shared" ref="H1091:H1092" si="515">E1091*G1091</f>
        <v>0</v>
      </c>
      <c r="I1091" s="888">
        <v>0</v>
      </c>
      <c r="J1091" s="888">
        <f t="shared" ref="J1091:J1092" si="516">E1091*I1091</f>
        <v>0</v>
      </c>
      <c r="K1091" s="888"/>
      <c r="L1091" s="888">
        <f t="shared" ref="L1091:L1092" si="517">E1091*K1091</f>
        <v>0</v>
      </c>
      <c r="M1091" s="888">
        <f>J1091+H1091*Onderbouwing_M29!$Q$2+L1091</f>
        <v>0</v>
      </c>
      <c r="N1091" s="840"/>
      <c r="O1091" s="889"/>
      <c r="P1091" s="889"/>
    </row>
    <row r="1092" spans="2:16" ht="15.75" hidden="1" customHeight="1" outlineLevel="2">
      <c r="B1092" s="886"/>
      <c r="C1092" s="842"/>
      <c r="D1092" s="939"/>
      <c r="E1092" s="887"/>
      <c r="F1092" s="865"/>
      <c r="G1092" s="888">
        <v>0</v>
      </c>
      <c r="H1092" s="888">
        <f t="shared" si="515"/>
        <v>0</v>
      </c>
      <c r="I1092" s="888">
        <v>0</v>
      </c>
      <c r="J1092" s="888">
        <f t="shared" si="516"/>
        <v>0</v>
      </c>
      <c r="K1092" s="888"/>
      <c r="L1092" s="888">
        <f t="shared" si="517"/>
        <v>0</v>
      </c>
      <c r="M1092" s="888">
        <f>J1092+H1092*Onderbouwing_M29!$Q$2+L1092</f>
        <v>0</v>
      </c>
      <c r="N1092" s="840"/>
      <c r="O1092" s="889"/>
      <c r="P1092" s="889"/>
    </row>
    <row r="1093" spans="2:16" ht="15.75" hidden="1" customHeight="1" outlineLevel="2">
      <c r="B1093" s="886"/>
      <c r="C1093" s="842"/>
      <c r="D1093" s="939"/>
      <c r="E1093" s="887"/>
      <c r="F1093" s="865"/>
      <c r="G1093" s="888"/>
      <c r="H1093" s="888"/>
      <c r="I1093" s="888"/>
      <c r="J1093" s="888"/>
      <c r="K1093" s="888"/>
      <c r="L1093" s="888"/>
      <c r="M1093" s="888"/>
      <c r="N1093" s="840"/>
      <c r="O1093" s="889"/>
      <c r="P1093" s="889"/>
    </row>
    <row r="1094" spans="2:16" ht="15.75" hidden="1" customHeight="1" outlineLevel="2">
      <c r="B1094" s="886"/>
      <c r="C1094" s="842"/>
      <c r="D1094" s="939"/>
      <c r="E1094" s="887"/>
      <c r="F1094" s="865"/>
      <c r="G1094" s="888"/>
      <c r="H1094" s="888"/>
      <c r="I1094" s="888"/>
      <c r="J1094" s="888"/>
      <c r="K1094" s="888"/>
      <c r="L1094" s="888"/>
      <c r="M1094" s="888"/>
      <c r="N1094" s="840"/>
      <c r="O1094" s="889"/>
      <c r="P1094" s="889"/>
    </row>
    <row r="1095" spans="2:16" ht="10.25" hidden="1" customHeight="1" outlineLevel="2">
      <c r="B1095" s="892"/>
      <c r="C1095" s="842"/>
      <c r="D1095" s="893"/>
      <c r="E1095" s="894"/>
      <c r="F1095" s="893"/>
      <c r="G1095" s="895"/>
      <c r="H1095" s="895"/>
      <c r="I1095" s="895"/>
      <c r="J1095" s="895"/>
      <c r="K1095" s="895"/>
      <c r="L1095" s="895"/>
      <c r="M1095" s="895"/>
      <c r="N1095" s="840"/>
      <c r="O1095" s="896"/>
      <c r="P1095" s="897"/>
    </row>
    <row r="1096" spans="2:16" ht="15.75" hidden="1" customHeight="1" outlineLevel="2">
      <c r="B1096" s="849" t="s">
        <v>391</v>
      </c>
      <c r="C1096" s="842"/>
      <c r="D1096" s="850" t="s">
        <v>281</v>
      </c>
      <c r="E1096" s="884">
        <v>1</v>
      </c>
      <c r="F1096" s="850" t="s">
        <v>77</v>
      </c>
      <c r="G1096" s="851"/>
      <c r="H1096" s="851">
        <f>SUM(H1097:H1102)</f>
        <v>0</v>
      </c>
      <c r="I1096" s="851"/>
      <c r="J1096" s="851">
        <f>SUM(J1097:J1102)</f>
        <v>0</v>
      </c>
      <c r="K1096" s="851"/>
      <c r="L1096" s="851">
        <f>SUM(L1097:L1102)</f>
        <v>0</v>
      </c>
      <c r="M1096" s="851">
        <f>SUM(M1097:M1102)</f>
        <v>0</v>
      </c>
      <c r="N1096" s="840"/>
      <c r="O1096" s="852">
        <f>SUM(M1097:M1102)</f>
        <v>0</v>
      </c>
      <c r="P1096" s="885" t="str">
        <f>B1096</f>
        <v>V5-4-X</v>
      </c>
    </row>
    <row r="1097" spans="2:16" ht="15.75" hidden="1" customHeight="1" outlineLevel="2">
      <c r="B1097" s="886"/>
      <c r="C1097" s="842"/>
      <c r="D1097" s="901" t="s">
        <v>188</v>
      </c>
      <c r="E1097" s="887"/>
      <c r="F1097" s="865"/>
      <c r="G1097" s="888"/>
      <c r="H1097" s="888"/>
      <c r="I1097" s="903"/>
      <c r="J1097" s="903"/>
      <c r="K1097" s="903"/>
      <c r="L1097" s="888"/>
      <c r="M1097" s="888"/>
      <c r="N1097" s="840"/>
      <c r="O1097" s="889"/>
      <c r="P1097" s="889"/>
    </row>
    <row r="1098" spans="2:16" ht="15.75" hidden="1" customHeight="1" outlineLevel="2">
      <c r="B1098" s="886"/>
      <c r="C1098" s="842"/>
      <c r="D1098" s="959" t="str">
        <f>D1096</f>
        <v>Bijkomende kosten</v>
      </c>
      <c r="E1098" s="907"/>
      <c r="F1098" s="909"/>
      <c r="G1098" s="857"/>
      <c r="H1098" s="857">
        <f t="shared" ref="H1098" si="518">E1098*G1098</f>
        <v>0</v>
      </c>
      <c r="I1098" s="857"/>
      <c r="J1098" s="859">
        <f t="shared" ref="J1098" si="519">E1098*I1098</f>
        <v>0</v>
      </c>
      <c r="K1098" s="859"/>
      <c r="L1098" s="859">
        <f t="shared" ref="L1098" si="520">E1098*K1098</f>
        <v>0</v>
      </c>
      <c r="M1098" s="859">
        <f>J1098+H1098*Onderbouwing_M29!$Q$2+L1098</f>
        <v>0</v>
      </c>
      <c r="N1098" s="840"/>
      <c r="O1098" s="889"/>
      <c r="P1098" s="889"/>
    </row>
    <row r="1099" spans="2:16" ht="15.75" hidden="1" customHeight="1" outlineLevel="2">
      <c r="B1099" s="886"/>
      <c r="C1099" s="842"/>
      <c r="D1099" s="939"/>
      <c r="E1099" s="887"/>
      <c r="F1099" s="865"/>
      <c r="G1099" s="888">
        <v>0</v>
      </c>
      <c r="H1099" s="888">
        <f t="shared" ref="H1099:H1100" si="521">E1099*G1099</f>
        <v>0</v>
      </c>
      <c r="I1099" s="888">
        <v>0</v>
      </c>
      <c r="J1099" s="888">
        <f t="shared" ref="J1099:J1100" si="522">E1099*I1099</f>
        <v>0</v>
      </c>
      <c r="K1099" s="888"/>
      <c r="L1099" s="888">
        <f t="shared" ref="L1099:L1100" si="523">E1099*K1099</f>
        <v>0</v>
      </c>
      <c r="M1099" s="888">
        <f>J1099+H1099*Onderbouwing_M29!$Q$2+L1099</f>
        <v>0</v>
      </c>
      <c r="N1099" s="840"/>
      <c r="O1099" s="889"/>
      <c r="P1099" s="889"/>
    </row>
    <row r="1100" spans="2:16" ht="15.75" hidden="1" customHeight="1" outlineLevel="2">
      <c r="B1100" s="886"/>
      <c r="C1100" s="842"/>
      <c r="D1100" s="939"/>
      <c r="E1100" s="887"/>
      <c r="F1100" s="865"/>
      <c r="G1100" s="888">
        <v>0</v>
      </c>
      <c r="H1100" s="888">
        <f t="shared" si="521"/>
        <v>0</v>
      </c>
      <c r="I1100" s="888">
        <v>0</v>
      </c>
      <c r="J1100" s="888">
        <f t="shared" si="522"/>
        <v>0</v>
      </c>
      <c r="K1100" s="888"/>
      <c r="L1100" s="888">
        <f t="shared" si="523"/>
        <v>0</v>
      </c>
      <c r="M1100" s="888">
        <f>J1100+H1100*Onderbouwing_M29!$Q$2+L1100</f>
        <v>0</v>
      </c>
      <c r="N1100" s="840"/>
      <c r="O1100" s="889"/>
      <c r="P1100" s="889"/>
    </row>
    <row r="1101" spans="2:16" ht="15.75" hidden="1" customHeight="1" outlineLevel="2"/>
    <row r="1102" spans="2:16" ht="15.75" hidden="1" customHeight="1" outlineLevel="2"/>
    <row r="1103" spans="2:16" ht="10.25" hidden="1" customHeight="1" outlineLevel="2"/>
    <row r="1104" spans="2:16" s="873" customFormat="1" ht="27" hidden="1" customHeight="1" collapsed="1">
      <c r="B1104" s="874" t="s">
        <v>392</v>
      </c>
      <c r="C1104" s="875"/>
      <c r="D1104" s="876" t="s">
        <v>186</v>
      </c>
      <c r="E1104" s="877"/>
      <c r="F1104" s="878"/>
      <c r="G1104" s="879"/>
      <c r="H1104" s="880"/>
      <c r="I1104" s="879"/>
      <c r="J1104" s="881"/>
      <c r="K1104" s="879"/>
      <c r="L1104" s="879"/>
      <c r="M1104" s="881"/>
      <c r="N1104" s="882"/>
      <c r="O1104" s="883"/>
      <c r="P1104" s="883"/>
    </row>
    <row r="1105" spans="2:16" ht="15.75" hidden="1" customHeight="1" outlineLevel="2">
      <c r="B1105" s="849" t="s">
        <v>393</v>
      </c>
      <c r="C1105" s="842"/>
      <c r="D1105" s="850" t="s">
        <v>394</v>
      </c>
      <c r="E1105" s="884">
        <v>1</v>
      </c>
      <c r="F1105" s="850" t="s">
        <v>377</v>
      </c>
      <c r="G1105" s="851"/>
      <c r="H1105" s="851">
        <f>SUM(H1106:H1111)</f>
        <v>0</v>
      </c>
      <c r="I1105" s="851"/>
      <c r="J1105" s="851">
        <f>SUM(J1106:J1111)</f>
        <v>0</v>
      </c>
      <c r="K1105" s="851"/>
      <c r="L1105" s="851">
        <f>SUM(L1106:L1111)</f>
        <v>0</v>
      </c>
      <c r="M1105" s="851">
        <f>SUM(M1106:M1111)</f>
        <v>0</v>
      </c>
      <c r="N1105" s="840"/>
      <c r="O1105" s="852">
        <f>SUM(M1106:M1111)</f>
        <v>0</v>
      </c>
      <c r="P1105" s="885" t="str">
        <f>B1105</f>
        <v>V6-1-A</v>
      </c>
    </row>
    <row r="1106" spans="2:16" ht="15.75" hidden="1" customHeight="1" outlineLevel="2">
      <c r="B1106" s="886"/>
      <c r="C1106" s="842"/>
      <c r="D1106" s="901" t="s">
        <v>188</v>
      </c>
      <c r="E1106" s="887"/>
      <c r="F1106" s="865"/>
      <c r="G1106" s="888"/>
      <c r="H1106" s="888"/>
      <c r="I1106" s="903"/>
      <c r="J1106" s="903"/>
      <c r="K1106" s="903"/>
      <c r="L1106" s="888"/>
      <c r="M1106" s="888"/>
      <c r="N1106" s="840"/>
      <c r="O1106" s="889"/>
      <c r="P1106" s="889"/>
    </row>
    <row r="1107" spans="2:16" ht="15.75" hidden="1" customHeight="1" outlineLevel="2">
      <c r="B1107" s="886"/>
      <c r="C1107" s="842"/>
      <c r="D1107" s="959" t="str">
        <f>D1105</f>
        <v>Kierdichting bij muurplaten</v>
      </c>
      <c r="E1107" s="907">
        <f t="shared" ref="E1107:F1107" si="524">E1105</f>
        <v>1</v>
      </c>
      <c r="F1107" s="909" t="str">
        <f t="shared" si="524"/>
        <v>m1</v>
      </c>
      <c r="G1107" s="857"/>
      <c r="H1107" s="857">
        <f t="shared" ref="H1107:H1109" si="525">E1107*G1107</f>
        <v>0</v>
      </c>
      <c r="I1107" s="857"/>
      <c r="J1107" s="859">
        <f t="shared" ref="J1107:J1109" si="526">E1107*I1107</f>
        <v>0</v>
      </c>
      <c r="K1107" s="859"/>
      <c r="L1107" s="859">
        <f t="shared" ref="L1107:L1109" si="527">E1107*K1107</f>
        <v>0</v>
      </c>
      <c r="M1107" s="859">
        <f>J1107+H1107*Onderbouwing_M29!$Q$2+L1107</f>
        <v>0</v>
      </c>
      <c r="N1107" s="840"/>
      <c r="O1107" s="889"/>
      <c r="P1107" s="889"/>
    </row>
    <row r="1108" spans="2:16" ht="15.75" hidden="1" customHeight="1" outlineLevel="2">
      <c r="B1108" s="886"/>
      <c r="C1108" s="842"/>
      <c r="D1108" s="939"/>
      <c r="E1108" s="887"/>
      <c r="F1108" s="865"/>
      <c r="G1108" s="888">
        <v>0</v>
      </c>
      <c r="H1108" s="888">
        <f t="shared" si="525"/>
        <v>0</v>
      </c>
      <c r="I1108" s="888">
        <v>0</v>
      </c>
      <c r="J1108" s="888">
        <f t="shared" si="526"/>
        <v>0</v>
      </c>
      <c r="K1108" s="888"/>
      <c r="L1108" s="888">
        <f t="shared" si="527"/>
        <v>0</v>
      </c>
      <c r="M1108" s="888">
        <f>J1108+H1108*Onderbouwing_M29!$Q$2+L1108</f>
        <v>0</v>
      </c>
      <c r="N1108" s="840"/>
      <c r="O1108" s="889"/>
      <c r="P1108" s="889"/>
    </row>
    <row r="1109" spans="2:16" ht="15.75" hidden="1" customHeight="1" outlineLevel="2">
      <c r="B1109" s="886"/>
      <c r="C1109" s="842"/>
      <c r="D1109" s="939"/>
      <c r="E1109" s="887"/>
      <c r="F1109" s="865"/>
      <c r="G1109" s="888">
        <v>0</v>
      </c>
      <c r="H1109" s="888">
        <f t="shared" si="525"/>
        <v>0</v>
      </c>
      <c r="I1109" s="888">
        <v>0</v>
      </c>
      <c r="J1109" s="888">
        <f t="shared" si="526"/>
        <v>0</v>
      </c>
      <c r="K1109" s="888"/>
      <c r="L1109" s="888">
        <f t="shared" si="527"/>
        <v>0</v>
      </c>
      <c r="M1109" s="888">
        <f>J1109+H1109*Onderbouwing_M29!$Q$2+L1109</f>
        <v>0</v>
      </c>
      <c r="N1109" s="840"/>
      <c r="O1109" s="889"/>
      <c r="P1109" s="889"/>
    </row>
    <row r="1110" spans="2:16" ht="15.75" hidden="1" customHeight="1" outlineLevel="2">
      <c r="B1110" s="886"/>
      <c r="C1110" s="842"/>
      <c r="D1110" s="939"/>
      <c r="E1110" s="887"/>
      <c r="F1110" s="865"/>
      <c r="G1110" s="888"/>
      <c r="H1110" s="888"/>
      <c r="I1110" s="888"/>
      <c r="J1110" s="888"/>
      <c r="K1110" s="888"/>
      <c r="L1110" s="888"/>
      <c r="M1110" s="888"/>
      <c r="N1110" s="840"/>
      <c r="O1110" s="889"/>
      <c r="P1110" s="889"/>
    </row>
    <row r="1111" spans="2:16" ht="15.75" hidden="1" customHeight="1" outlineLevel="2">
      <c r="B1111" s="886"/>
      <c r="C1111" s="842"/>
      <c r="D1111" s="939"/>
      <c r="E1111" s="887"/>
      <c r="F1111" s="865"/>
      <c r="G1111" s="888"/>
      <c r="H1111" s="888"/>
      <c r="I1111" s="888"/>
      <c r="J1111" s="888"/>
      <c r="K1111" s="888"/>
      <c r="L1111" s="888"/>
      <c r="M1111" s="888"/>
      <c r="N1111" s="840"/>
      <c r="O1111" s="889"/>
      <c r="P1111" s="889"/>
    </row>
    <row r="1112" spans="2:16" ht="10.25" hidden="1" customHeight="1" outlineLevel="2">
      <c r="B1112" s="892"/>
      <c r="C1112" s="842"/>
      <c r="D1112" s="893"/>
      <c r="E1112" s="894"/>
      <c r="F1112" s="893"/>
      <c r="G1112" s="895"/>
      <c r="H1112" s="895"/>
      <c r="I1112" s="895"/>
      <c r="J1112" s="895"/>
      <c r="K1112" s="895"/>
      <c r="L1112" s="895"/>
      <c r="M1112" s="895"/>
      <c r="N1112" s="840"/>
      <c r="O1112" s="896"/>
      <c r="P1112" s="897"/>
    </row>
    <row r="1113" spans="2:16" ht="15.75" hidden="1" customHeight="1" outlineLevel="2">
      <c r="B1113" s="849" t="s">
        <v>395</v>
      </c>
      <c r="C1113" s="842"/>
      <c r="D1113" s="850" t="s">
        <v>396</v>
      </c>
      <c r="E1113" s="884">
        <v>1</v>
      </c>
      <c r="F1113" s="850" t="s">
        <v>377</v>
      </c>
      <c r="G1113" s="851"/>
      <c r="H1113" s="851">
        <f>SUM(H1114:H1119)</f>
        <v>0</v>
      </c>
      <c r="I1113" s="851"/>
      <c r="J1113" s="851">
        <f>SUM(J1114:J1119)</f>
        <v>0</v>
      </c>
      <c r="K1113" s="851"/>
      <c r="L1113" s="851">
        <f>SUM(L1114:L1119)</f>
        <v>0</v>
      </c>
      <c r="M1113" s="851">
        <f>SUM(M1114:M1119)</f>
        <v>0</v>
      </c>
      <c r="N1113" s="840"/>
      <c r="O1113" s="852">
        <f>SUM(M1114:M1119)</f>
        <v>0</v>
      </c>
      <c r="P1113" s="885" t="str">
        <f>B1113</f>
        <v>V6-1-B</v>
      </c>
    </row>
    <row r="1114" spans="2:16" ht="15.75" hidden="1" customHeight="1" outlineLevel="2">
      <c r="B1114" s="886"/>
      <c r="C1114" s="842"/>
      <c r="D1114" s="901" t="s">
        <v>188</v>
      </c>
      <c r="E1114" s="887"/>
      <c r="F1114" s="865"/>
      <c r="G1114" s="888"/>
      <c r="H1114" s="888"/>
      <c r="I1114" s="903"/>
      <c r="J1114" s="903"/>
      <c r="K1114" s="903"/>
      <c r="L1114" s="888"/>
      <c r="M1114" s="888"/>
      <c r="N1114" s="840"/>
      <c r="O1114" s="889"/>
      <c r="P1114" s="889"/>
    </row>
    <row r="1115" spans="2:16" ht="15.75" hidden="1" customHeight="1" outlineLevel="2">
      <c r="B1115" s="886"/>
      <c r="C1115" s="842"/>
      <c r="D1115" s="959" t="str">
        <f>D1113</f>
        <v>Kierdichting bij vloerranden</v>
      </c>
      <c r="E1115" s="907">
        <f t="shared" ref="E1115:F1115" si="528">E1113</f>
        <v>1</v>
      </c>
      <c r="F1115" s="909" t="str">
        <f t="shared" si="528"/>
        <v>m1</v>
      </c>
      <c r="G1115" s="857"/>
      <c r="H1115" s="857">
        <f t="shared" ref="H1115:H1117" si="529">E1115*G1115</f>
        <v>0</v>
      </c>
      <c r="I1115" s="857"/>
      <c r="J1115" s="859">
        <f t="shared" ref="J1115:J1117" si="530">E1115*I1115</f>
        <v>0</v>
      </c>
      <c r="K1115" s="859"/>
      <c r="L1115" s="859">
        <f t="shared" ref="L1115:L1117" si="531">E1115*K1115</f>
        <v>0</v>
      </c>
      <c r="M1115" s="859">
        <f>J1115+H1115*Onderbouwing_M29!$Q$2+L1115</f>
        <v>0</v>
      </c>
      <c r="N1115" s="840"/>
      <c r="O1115" s="889"/>
      <c r="P1115" s="889"/>
    </row>
    <row r="1116" spans="2:16" ht="15.75" hidden="1" customHeight="1" outlineLevel="2">
      <c r="B1116" s="886"/>
      <c r="C1116" s="842"/>
      <c r="D1116" s="939"/>
      <c r="E1116" s="887"/>
      <c r="F1116" s="865"/>
      <c r="G1116" s="888">
        <v>0</v>
      </c>
      <c r="H1116" s="888">
        <f t="shared" si="529"/>
        <v>0</v>
      </c>
      <c r="I1116" s="888">
        <v>0</v>
      </c>
      <c r="J1116" s="888">
        <f t="shared" si="530"/>
        <v>0</v>
      </c>
      <c r="K1116" s="888"/>
      <c r="L1116" s="888">
        <f t="shared" si="531"/>
        <v>0</v>
      </c>
      <c r="M1116" s="888">
        <f>J1116+H1116*Onderbouwing_M29!$Q$2+L1116</f>
        <v>0</v>
      </c>
      <c r="N1116" s="840"/>
      <c r="O1116" s="889"/>
      <c r="P1116" s="889"/>
    </row>
    <row r="1117" spans="2:16" ht="15.75" hidden="1" customHeight="1" outlineLevel="2">
      <c r="B1117" s="886"/>
      <c r="C1117" s="842"/>
      <c r="D1117" s="939"/>
      <c r="E1117" s="887"/>
      <c r="F1117" s="865"/>
      <c r="G1117" s="888">
        <v>0</v>
      </c>
      <c r="H1117" s="888">
        <f t="shared" si="529"/>
        <v>0</v>
      </c>
      <c r="I1117" s="888">
        <v>0</v>
      </c>
      <c r="J1117" s="888">
        <f t="shared" si="530"/>
        <v>0</v>
      </c>
      <c r="K1117" s="888"/>
      <c r="L1117" s="888">
        <f t="shared" si="531"/>
        <v>0</v>
      </c>
      <c r="M1117" s="888">
        <f>J1117+H1117*Onderbouwing_M29!$Q$2+L1117</f>
        <v>0</v>
      </c>
      <c r="N1117" s="840"/>
      <c r="O1117" s="889"/>
      <c r="P1117" s="889"/>
    </row>
    <row r="1118" spans="2:16" ht="15.75" hidden="1" customHeight="1" outlineLevel="2"/>
    <row r="1119" spans="2:16" ht="15.75" hidden="1" customHeight="1" outlineLevel="2"/>
    <row r="1120" spans="2:16" ht="10.25" hidden="1" customHeight="1" outlineLevel="2"/>
    <row r="1121" spans="2:16" ht="15.75" hidden="1" customHeight="1" outlineLevel="2">
      <c r="B1121" s="849" t="s">
        <v>397</v>
      </c>
      <c r="C1121" s="842"/>
      <c r="D1121" s="850" t="s">
        <v>398</v>
      </c>
      <c r="E1121" s="884">
        <v>1</v>
      </c>
      <c r="F1121" s="850" t="s">
        <v>377</v>
      </c>
      <c r="G1121" s="851"/>
      <c r="H1121" s="851">
        <f>SUM(H1122:H1127)</f>
        <v>0</v>
      </c>
      <c r="I1121" s="851"/>
      <c r="J1121" s="851">
        <f>SUM(J1122:J1127)</f>
        <v>0</v>
      </c>
      <c r="K1121" s="851"/>
      <c r="L1121" s="851">
        <f>SUM(L1122:L1127)</f>
        <v>0</v>
      </c>
      <c r="M1121" s="851">
        <f>SUM(M1122:M1127)</f>
        <v>0</v>
      </c>
      <c r="N1121" s="840"/>
      <c r="O1121" s="852">
        <f>SUM(M1122:M1127)</f>
        <v>0</v>
      </c>
      <c r="P1121" s="885" t="str">
        <f>B1121</f>
        <v>V6-1-C</v>
      </c>
    </row>
    <row r="1122" spans="2:16" ht="15.75" hidden="1" customHeight="1" outlineLevel="2">
      <c r="B1122" s="886"/>
      <c r="C1122" s="842"/>
      <c r="D1122" s="901" t="s">
        <v>188</v>
      </c>
      <c r="E1122" s="887"/>
      <c r="F1122" s="865"/>
      <c r="G1122" s="888"/>
      <c r="H1122" s="888"/>
      <c r="I1122" s="903"/>
      <c r="J1122" s="903"/>
      <c r="K1122" s="903"/>
      <c r="L1122" s="888"/>
      <c r="M1122" s="888"/>
      <c r="N1122" s="840"/>
      <c r="O1122" s="889"/>
      <c r="P1122" s="889"/>
    </row>
    <row r="1123" spans="2:16" ht="15.75" hidden="1" customHeight="1" outlineLevel="2">
      <c r="B1123" s="886"/>
      <c r="C1123" s="842"/>
      <c r="D1123" s="959" t="str">
        <f>D1121</f>
        <v>Kierdichting bij buitenkozijnen</v>
      </c>
      <c r="E1123" s="907">
        <f t="shared" ref="E1123:F1123" si="532">E1121</f>
        <v>1</v>
      </c>
      <c r="F1123" s="909" t="str">
        <f t="shared" si="532"/>
        <v>m1</v>
      </c>
      <c r="G1123" s="857"/>
      <c r="H1123" s="857">
        <f t="shared" ref="H1123:H1125" si="533">E1123*G1123</f>
        <v>0</v>
      </c>
      <c r="I1123" s="857"/>
      <c r="J1123" s="859">
        <f t="shared" ref="J1123:J1125" si="534">E1123*I1123</f>
        <v>0</v>
      </c>
      <c r="K1123" s="859"/>
      <c r="L1123" s="859">
        <f t="shared" ref="L1123:L1125" si="535">E1123*K1123</f>
        <v>0</v>
      </c>
      <c r="M1123" s="859">
        <f>J1123+H1123*Onderbouwing_M29!$Q$2+L1123</f>
        <v>0</v>
      </c>
      <c r="N1123" s="840"/>
      <c r="O1123" s="889"/>
      <c r="P1123" s="889"/>
    </row>
    <row r="1124" spans="2:16" ht="15.75" hidden="1" customHeight="1" outlineLevel="2">
      <c r="B1124" s="886"/>
      <c r="C1124" s="842"/>
      <c r="D1124" s="939"/>
      <c r="E1124" s="887"/>
      <c r="F1124" s="865"/>
      <c r="G1124" s="888">
        <v>0</v>
      </c>
      <c r="H1124" s="888">
        <f t="shared" si="533"/>
        <v>0</v>
      </c>
      <c r="I1124" s="888">
        <v>0</v>
      </c>
      <c r="J1124" s="888">
        <f t="shared" si="534"/>
        <v>0</v>
      </c>
      <c r="K1124" s="888"/>
      <c r="L1124" s="888">
        <f t="shared" si="535"/>
        <v>0</v>
      </c>
      <c r="M1124" s="888">
        <f>J1124+H1124*Onderbouwing_M29!$Q$2+L1124</f>
        <v>0</v>
      </c>
      <c r="N1124" s="840"/>
      <c r="O1124" s="889"/>
      <c r="P1124" s="889"/>
    </row>
    <row r="1125" spans="2:16" ht="15.75" hidden="1" customHeight="1" outlineLevel="2">
      <c r="B1125" s="886"/>
      <c r="C1125" s="842"/>
      <c r="D1125" s="939"/>
      <c r="E1125" s="887"/>
      <c r="F1125" s="865"/>
      <c r="G1125" s="888">
        <v>0</v>
      </c>
      <c r="H1125" s="888">
        <f t="shared" si="533"/>
        <v>0</v>
      </c>
      <c r="I1125" s="888">
        <v>0</v>
      </c>
      <c r="J1125" s="888">
        <f t="shared" si="534"/>
        <v>0</v>
      </c>
      <c r="K1125" s="888"/>
      <c r="L1125" s="888">
        <f t="shared" si="535"/>
        <v>0</v>
      </c>
      <c r="M1125" s="888">
        <f>J1125+H1125*Onderbouwing_M29!$Q$2+L1125</f>
        <v>0</v>
      </c>
      <c r="N1125" s="840"/>
      <c r="O1125" s="889"/>
      <c r="P1125" s="889"/>
    </row>
    <row r="1126" spans="2:16" ht="15.75" hidden="1" customHeight="1" outlineLevel="2">
      <c r="B1126" s="886"/>
      <c r="C1126" s="842"/>
      <c r="D1126" s="939"/>
      <c r="E1126" s="887"/>
      <c r="F1126" s="865"/>
      <c r="G1126" s="888"/>
      <c r="H1126" s="888"/>
      <c r="I1126" s="888"/>
      <c r="J1126" s="888"/>
      <c r="K1126" s="888"/>
      <c r="L1126" s="888"/>
      <c r="M1126" s="888"/>
      <c r="N1126" s="840"/>
      <c r="O1126" s="889"/>
      <c r="P1126" s="889"/>
    </row>
    <row r="1127" spans="2:16" ht="15.75" hidden="1" customHeight="1" outlineLevel="2">
      <c r="B1127" s="886"/>
      <c r="C1127" s="842"/>
      <c r="D1127" s="939"/>
      <c r="E1127" s="887"/>
      <c r="F1127" s="865"/>
      <c r="G1127" s="888"/>
      <c r="H1127" s="888"/>
      <c r="I1127" s="888"/>
      <c r="J1127" s="888"/>
      <c r="K1127" s="888"/>
      <c r="L1127" s="888"/>
      <c r="M1127" s="888"/>
      <c r="N1127" s="840"/>
      <c r="O1127" s="889"/>
      <c r="P1127" s="889"/>
    </row>
    <row r="1128" spans="2:16" ht="10.25" hidden="1" customHeight="1" outlineLevel="2">
      <c r="B1128" s="892"/>
      <c r="C1128" s="842"/>
      <c r="D1128" s="893"/>
      <c r="E1128" s="894"/>
      <c r="F1128" s="893"/>
      <c r="G1128" s="895"/>
      <c r="H1128" s="895"/>
      <c r="I1128" s="895"/>
      <c r="J1128" s="895"/>
      <c r="K1128" s="895"/>
      <c r="L1128" s="895"/>
      <c r="M1128" s="895"/>
      <c r="N1128" s="840"/>
      <c r="O1128" s="896"/>
      <c r="P1128" s="897"/>
    </row>
    <row r="1129" spans="2:16" ht="15.75" hidden="1" customHeight="1" outlineLevel="2">
      <c r="B1129" s="849" t="s">
        <v>399</v>
      </c>
      <c r="C1129" s="842"/>
      <c r="D1129" s="850" t="s">
        <v>281</v>
      </c>
      <c r="E1129" s="884">
        <v>1</v>
      </c>
      <c r="F1129" s="850" t="s">
        <v>77</v>
      </c>
      <c r="G1129" s="851"/>
      <c r="H1129" s="851">
        <f>SUM(H1130:H1134)</f>
        <v>0</v>
      </c>
      <c r="I1129" s="851"/>
      <c r="J1129" s="851">
        <f>SUM(J1130:J1134)</f>
        <v>0</v>
      </c>
      <c r="K1129" s="851"/>
      <c r="L1129" s="851">
        <f>SUM(L1130:L1134)</f>
        <v>0</v>
      </c>
      <c r="M1129" s="851">
        <f>SUM(M1130:M1134)</f>
        <v>0</v>
      </c>
      <c r="N1129" s="840"/>
      <c r="O1129" s="852">
        <f>SUM(M1130:M1134)</f>
        <v>0</v>
      </c>
      <c r="P1129" s="885" t="str">
        <f>B1129</f>
        <v>V6-1-X</v>
      </c>
    </row>
    <row r="1130" spans="2:16" ht="15.75" hidden="1" customHeight="1" outlineLevel="2">
      <c r="B1130" s="886"/>
      <c r="C1130" s="842"/>
      <c r="D1130" s="901" t="s">
        <v>188</v>
      </c>
      <c r="E1130" s="887"/>
      <c r="F1130" s="865"/>
      <c r="G1130" s="888"/>
      <c r="H1130" s="888"/>
      <c r="I1130" s="903"/>
      <c r="J1130" s="903"/>
      <c r="K1130" s="903"/>
      <c r="L1130" s="888"/>
      <c r="M1130" s="888"/>
      <c r="N1130" s="840"/>
      <c r="O1130" s="889"/>
      <c r="P1130" s="889"/>
    </row>
    <row r="1131" spans="2:16" ht="15.75" hidden="1" customHeight="1" outlineLevel="2">
      <c r="B1131" s="886"/>
      <c r="C1131" s="842"/>
      <c r="D1131" s="959" t="str">
        <f>D1129</f>
        <v>Bijkomende kosten</v>
      </c>
      <c r="E1131" s="907"/>
      <c r="F1131" s="909"/>
      <c r="G1131" s="857"/>
      <c r="H1131" s="857">
        <f t="shared" ref="H1131:H1133" si="536">E1131*G1131</f>
        <v>0</v>
      </c>
      <c r="I1131" s="857"/>
      <c r="J1131" s="859">
        <f t="shared" ref="J1131:J1133" si="537">E1131*I1131</f>
        <v>0</v>
      </c>
      <c r="K1131" s="859"/>
      <c r="L1131" s="859">
        <f t="shared" ref="L1131:L1133" si="538">E1131*K1131</f>
        <v>0</v>
      </c>
      <c r="M1131" s="859">
        <f>J1131+H1131*Onderbouwing_M29!$Q$2+L1131</f>
        <v>0</v>
      </c>
      <c r="N1131" s="840"/>
      <c r="O1131" s="889"/>
      <c r="P1131" s="889"/>
    </row>
    <row r="1132" spans="2:16" ht="15.75" hidden="1" customHeight="1" outlineLevel="2">
      <c r="B1132" s="886"/>
      <c r="C1132" s="842"/>
      <c r="D1132" s="939"/>
      <c r="E1132" s="887"/>
      <c r="F1132" s="865"/>
      <c r="G1132" s="888">
        <v>0</v>
      </c>
      <c r="H1132" s="888">
        <f t="shared" si="536"/>
        <v>0</v>
      </c>
      <c r="I1132" s="888">
        <v>0</v>
      </c>
      <c r="J1132" s="888">
        <f t="shared" si="537"/>
        <v>0</v>
      </c>
      <c r="K1132" s="888"/>
      <c r="L1132" s="888">
        <f t="shared" si="538"/>
        <v>0</v>
      </c>
      <c r="M1132" s="888">
        <f>J1132+H1132*Onderbouwing_M29!$Q$2+L1132</f>
        <v>0</v>
      </c>
      <c r="N1132" s="840"/>
      <c r="O1132" s="889"/>
      <c r="P1132" s="889"/>
    </row>
    <row r="1133" spans="2:16" ht="15.75" hidden="1" customHeight="1" outlineLevel="2">
      <c r="B1133" s="886"/>
      <c r="C1133" s="842"/>
      <c r="D1133" s="939"/>
      <c r="E1133" s="887"/>
      <c r="F1133" s="865"/>
      <c r="G1133" s="888">
        <v>0</v>
      </c>
      <c r="H1133" s="888">
        <f t="shared" si="536"/>
        <v>0</v>
      </c>
      <c r="I1133" s="888">
        <v>0</v>
      </c>
      <c r="J1133" s="888">
        <f t="shared" si="537"/>
        <v>0</v>
      </c>
      <c r="K1133" s="888"/>
      <c r="L1133" s="888">
        <f t="shared" si="538"/>
        <v>0</v>
      </c>
      <c r="M1133" s="888">
        <f>J1133+H1133*Onderbouwing_M29!$Q$2+L1133</f>
        <v>0</v>
      </c>
      <c r="N1133" s="840"/>
      <c r="O1133" s="889"/>
      <c r="P1133" s="889"/>
    </row>
    <row r="1134" spans="2:16" ht="15.75" hidden="1" customHeight="1" outlineLevel="2"/>
    <row r="1135" spans="2:16" ht="15.75" hidden="1" customHeight="1"/>
    <row r="1136" spans="2:16" ht="15.75" hidden="1" customHeight="1"/>
    <row r="1137" ht="15.75" hidden="1" customHeight="1"/>
    <row r="1138" ht="15.75" hidden="1" customHeight="1"/>
    <row r="1139" ht="15.75" hidden="1" customHeight="1"/>
    <row r="1140" ht="15.75" hidden="1" customHeight="1"/>
    <row r="1141" ht="15.75" hidden="1" customHeight="1"/>
    <row r="1142" ht="15.75" hidden="1" customHeight="1"/>
    <row r="1143" ht="15.75" hidden="1" customHeight="1"/>
  </sheetData>
  <sheetProtection algorithmName="SHA-512" hashValue="EI6QIbDXuz82T5bIjpe2Dx5WuhL2FF4+LjwRu/NCrXa3rRWwvY4goZwKRMNXS9QCEiKikqq6yQxyQvCoow1F5w==" saltValue="svlPVgfJGTjHSv63smxZEQ==" spinCount="100000" sheet="1" objects="1" scenarios="1"/>
  <autoFilter ref="B6:Q1134" xr:uid="{59F3BE28-69DD-4EFE-BDA4-647FEE86CF45}"/>
  <dataConsolidate/>
  <phoneticPr fontId="26" type="noConversion"/>
  <printOptions gridLines="1"/>
  <pageMargins left="0.70866141732283472" right="0.51181102362204722" top="0.74803149606299213" bottom="0.74803149606299213" header="0.31496062992125984" footer="0.31496062992125984"/>
  <pageSetup paperSize="9" scale="56" fitToHeight="7" orientation="portrait" r:id="rId1"/>
  <headerFooter>
    <oddFooter>&amp;L&amp;8&amp;Z&amp;F_x000D_&amp;1#&amp;"Calibri"&amp;10&amp;K000000 Intern gebruik&amp;R&amp;8Pagina &amp;P</oddFooter>
  </headerFooter>
  <rowBreaks count="12" manualBreakCount="12">
    <brk id="87" min="1" max="12" man="1"/>
    <brk id="146" min="1" max="12" man="1"/>
    <brk id="216" min="1" max="12" man="1"/>
    <brk id="281" min="1" max="12" man="1"/>
    <brk id="347" min="1" max="12" man="1"/>
    <brk id="415" min="1" max="12" man="1"/>
    <brk id="481" min="1" max="12" man="1"/>
    <brk id="650" min="1" max="12" man="1"/>
    <brk id="935" min="1" max="12" man="1"/>
    <brk id="1006" min="1" max="12" man="1"/>
    <brk id="1079" min="1" max="12" man="1"/>
    <brk id="1095" min="1" max="12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tabColor rgb="FF4F81BD"/>
  </sheetPr>
  <dimension ref="A1:BN186"/>
  <sheetViews>
    <sheetView zoomScale="70" zoomScaleNormal="70" workbookViewId="0">
      <selection activeCell="BE15" sqref="BE15"/>
    </sheetView>
  </sheetViews>
  <sheetFormatPr baseColWidth="10" defaultColWidth="9" defaultRowHeight="15.75" customHeight="1"/>
  <cols>
    <col min="1" max="1" width="4.796875" style="695" customWidth="1"/>
    <col min="2" max="2" width="22" style="555" customWidth="1"/>
    <col min="3" max="3" width="10.796875" style="550" customWidth="1"/>
    <col min="4" max="4" width="4.796875" style="550" customWidth="1"/>
    <col min="5" max="5" width="10.796875" style="550" customWidth="1"/>
    <col min="6" max="6" width="3.796875" style="550" customWidth="1"/>
    <col min="7" max="7" width="10.796875" style="551" customWidth="1"/>
    <col min="8" max="8" width="3.796875" style="551" customWidth="1"/>
    <col min="9" max="9" width="10.796875" style="696" customWidth="1"/>
    <col min="10" max="10" width="3.796875" style="696" customWidth="1"/>
    <col min="11" max="11" width="10.796875" style="696" customWidth="1"/>
    <col min="12" max="12" width="3.796875" style="696" customWidth="1"/>
    <col min="13" max="13" width="1.3984375" style="552" customWidth="1"/>
    <col min="14" max="14" width="26.796875" style="552" customWidth="1"/>
    <col min="15" max="15" width="10.796875" style="552" customWidth="1"/>
    <col min="16" max="16" width="4.19921875" style="552" customWidth="1"/>
    <col min="17" max="17" width="10.796875" style="636" customWidth="1"/>
    <col min="18" max="18" width="4.19921875" style="552" customWidth="1"/>
    <col min="19" max="19" width="10.796875" style="635" customWidth="1"/>
    <col min="20" max="20" width="3.796875" style="552" customWidth="1"/>
    <col min="21" max="21" width="9.19921875" style="552" customWidth="1"/>
    <col min="22" max="22" width="3.796875" style="552" customWidth="1"/>
    <col min="23" max="23" width="8.796875" style="552" customWidth="1"/>
    <col min="24" max="24" width="3.796875" style="552" customWidth="1"/>
    <col min="25" max="25" width="8.796875" style="552" customWidth="1"/>
    <col min="26" max="26" width="3.796875" style="552" customWidth="1"/>
    <col min="27" max="27" width="2.796875" style="552" customWidth="1"/>
    <col min="28" max="28" width="8.796875" style="552" customWidth="1"/>
    <col min="29" max="29" width="7.796875" style="552" customWidth="1"/>
    <col min="30" max="30" width="18" style="552" customWidth="1"/>
    <col min="31" max="35" width="11.3984375" style="552" customWidth="1"/>
    <col min="36" max="52" width="9.796875" style="552" customWidth="1"/>
    <col min="53" max="53" width="2.796875" style="552" customWidth="1"/>
    <col min="54" max="66" width="9.796875" style="552" customWidth="1"/>
    <col min="67" max="138" width="9.19921875" style="552"/>
    <col min="139" max="139" width="10.19921875" style="552" customWidth="1"/>
    <col min="140" max="140" width="43.3984375" style="552" customWidth="1"/>
    <col min="141" max="147" width="14.19921875" style="552" customWidth="1"/>
    <col min="148" max="394" width="9.19921875" style="552"/>
    <col min="395" max="395" width="10.19921875" style="552" customWidth="1"/>
    <col min="396" max="396" width="43.3984375" style="552" customWidth="1"/>
    <col min="397" max="403" width="14.19921875" style="552" customWidth="1"/>
    <col min="404" max="650" width="9.19921875" style="552"/>
    <col min="651" max="651" width="10.19921875" style="552" customWidth="1"/>
    <col min="652" max="652" width="43.3984375" style="552" customWidth="1"/>
    <col min="653" max="659" width="14.19921875" style="552" customWidth="1"/>
    <col min="660" max="906" width="9.19921875" style="552"/>
    <col min="907" max="907" width="10.19921875" style="552" customWidth="1"/>
    <col min="908" max="908" width="43.3984375" style="552" customWidth="1"/>
    <col min="909" max="915" width="14.19921875" style="552" customWidth="1"/>
    <col min="916" max="1162" width="9.19921875" style="552"/>
    <col min="1163" max="1163" width="10.19921875" style="552" customWidth="1"/>
    <col min="1164" max="1164" width="43.3984375" style="552" customWidth="1"/>
    <col min="1165" max="1171" width="14.19921875" style="552" customWidth="1"/>
    <col min="1172" max="1418" width="9.19921875" style="552"/>
    <col min="1419" max="1419" width="10.19921875" style="552" customWidth="1"/>
    <col min="1420" max="1420" width="43.3984375" style="552" customWidth="1"/>
    <col min="1421" max="1427" width="14.19921875" style="552" customWidth="1"/>
    <col min="1428" max="1674" width="9.19921875" style="552"/>
    <col min="1675" max="1675" width="10.19921875" style="552" customWidth="1"/>
    <col min="1676" max="1676" width="43.3984375" style="552" customWidth="1"/>
    <col min="1677" max="1683" width="14.19921875" style="552" customWidth="1"/>
    <col min="1684" max="1930" width="9.19921875" style="552"/>
    <col min="1931" max="1931" width="10.19921875" style="552" customWidth="1"/>
    <col min="1932" max="1932" width="43.3984375" style="552" customWidth="1"/>
    <col min="1933" max="1939" width="14.19921875" style="552" customWidth="1"/>
    <col min="1940" max="2186" width="9.19921875" style="552"/>
    <col min="2187" max="2187" width="10.19921875" style="552" customWidth="1"/>
    <col min="2188" max="2188" width="43.3984375" style="552" customWidth="1"/>
    <col min="2189" max="2195" width="14.19921875" style="552" customWidth="1"/>
    <col min="2196" max="2442" width="9.19921875" style="552"/>
    <col min="2443" max="2443" width="10.19921875" style="552" customWidth="1"/>
    <col min="2444" max="2444" width="43.3984375" style="552" customWidth="1"/>
    <col min="2445" max="2451" width="14.19921875" style="552" customWidth="1"/>
    <col min="2452" max="2698" width="9.19921875" style="552"/>
    <col min="2699" max="2699" width="10.19921875" style="552" customWidth="1"/>
    <col min="2700" max="2700" width="43.3984375" style="552" customWidth="1"/>
    <col min="2701" max="2707" width="14.19921875" style="552" customWidth="1"/>
    <col min="2708" max="2954" width="9.19921875" style="552"/>
    <col min="2955" max="2955" width="10.19921875" style="552" customWidth="1"/>
    <col min="2956" max="2956" width="43.3984375" style="552" customWidth="1"/>
    <col min="2957" max="2963" width="14.19921875" style="552" customWidth="1"/>
    <col min="2964" max="3210" width="9.19921875" style="552"/>
    <col min="3211" max="3211" width="10.19921875" style="552" customWidth="1"/>
    <col min="3212" max="3212" width="43.3984375" style="552" customWidth="1"/>
    <col min="3213" max="3219" width="14.19921875" style="552" customWidth="1"/>
    <col min="3220" max="3466" width="9.19921875" style="552"/>
    <col min="3467" max="3467" width="10.19921875" style="552" customWidth="1"/>
    <col min="3468" max="3468" width="43.3984375" style="552" customWidth="1"/>
    <col min="3469" max="3475" width="14.19921875" style="552" customWidth="1"/>
    <col min="3476" max="3722" width="9.19921875" style="552"/>
    <col min="3723" max="3723" width="10.19921875" style="552" customWidth="1"/>
    <col min="3724" max="3724" width="43.3984375" style="552" customWidth="1"/>
    <col min="3725" max="3731" width="14.19921875" style="552" customWidth="1"/>
    <col min="3732" max="3978" width="9.19921875" style="552"/>
    <col min="3979" max="3979" width="10.19921875" style="552" customWidth="1"/>
    <col min="3980" max="3980" width="43.3984375" style="552" customWidth="1"/>
    <col min="3981" max="3987" width="14.19921875" style="552" customWidth="1"/>
    <col min="3988" max="4234" width="9.19921875" style="552"/>
    <col min="4235" max="4235" width="10.19921875" style="552" customWidth="1"/>
    <col min="4236" max="4236" width="43.3984375" style="552" customWidth="1"/>
    <col min="4237" max="4243" width="14.19921875" style="552" customWidth="1"/>
    <col min="4244" max="4490" width="9.19921875" style="552"/>
    <col min="4491" max="4491" width="10.19921875" style="552" customWidth="1"/>
    <col min="4492" max="4492" width="43.3984375" style="552" customWidth="1"/>
    <col min="4493" max="4499" width="14.19921875" style="552" customWidth="1"/>
    <col min="4500" max="4746" width="9.19921875" style="552"/>
    <col min="4747" max="4747" width="10.19921875" style="552" customWidth="1"/>
    <col min="4748" max="4748" width="43.3984375" style="552" customWidth="1"/>
    <col min="4749" max="4755" width="14.19921875" style="552" customWidth="1"/>
    <col min="4756" max="5002" width="9.19921875" style="552"/>
    <col min="5003" max="5003" width="10.19921875" style="552" customWidth="1"/>
    <col min="5004" max="5004" width="43.3984375" style="552" customWidth="1"/>
    <col min="5005" max="5011" width="14.19921875" style="552" customWidth="1"/>
    <col min="5012" max="5258" width="9.19921875" style="552"/>
    <col min="5259" max="5259" width="10.19921875" style="552" customWidth="1"/>
    <col min="5260" max="5260" width="43.3984375" style="552" customWidth="1"/>
    <col min="5261" max="5267" width="14.19921875" style="552" customWidth="1"/>
    <col min="5268" max="5514" width="9.19921875" style="552"/>
    <col min="5515" max="5515" width="10.19921875" style="552" customWidth="1"/>
    <col min="5516" max="5516" width="43.3984375" style="552" customWidth="1"/>
    <col min="5517" max="5523" width="14.19921875" style="552" customWidth="1"/>
    <col min="5524" max="5770" width="9.19921875" style="552"/>
    <col min="5771" max="5771" width="10.19921875" style="552" customWidth="1"/>
    <col min="5772" max="5772" width="43.3984375" style="552" customWidth="1"/>
    <col min="5773" max="5779" width="14.19921875" style="552" customWidth="1"/>
    <col min="5780" max="6026" width="9.19921875" style="552"/>
    <col min="6027" max="6027" width="10.19921875" style="552" customWidth="1"/>
    <col min="6028" max="6028" width="43.3984375" style="552" customWidth="1"/>
    <col min="6029" max="6035" width="14.19921875" style="552" customWidth="1"/>
    <col min="6036" max="6282" width="9.19921875" style="552"/>
    <col min="6283" max="6283" width="10.19921875" style="552" customWidth="1"/>
    <col min="6284" max="6284" width="43.3984375" style="552" customWidth="1"/>
    <col min="6285" max="6291" width="14.19921875" style="552" customWidth="1"/>
    <col min="6292" max="6538" width="9.19921875" style="552"/>
    <col min="6539" max="6539" width="10.19921875" style="552" customWidth="1"/>
    <col min="6540" max="6540" width="43.3984375" style="552" customWidth="1"/>
    <col min="6541" max="6547" width="14.19921875" style="552" customWidth="1"/>
    <col min="6548" max="6794" width="9.19921875" style="552"/>
    <col min="6795" max="6795" width="10.19921875" style="552" customWidth="1"/>
    <col min="6796" max="6796" width="43.3984375" style="552" customWidth="1"/>
    <col min="6797" max="6803" width="14.19921875" style="552" customWidth="1"/>
    <col min="6804" max="7050" width="9.19921875" style="552"/>
    <col min="7051" max="7051" width="10.19921875" style="552" customWidth="1"/>
    <col min="7052" max="7052" width="43.3984375" style="552" customWidth="1"/>
    <col min="7053" max="7059" width="14.19921875" style="552" customWidth="1"/>
    <col min="7060" max="7306" width="9.19921875" style="552"/>
    <col min="7307" max="7307" width="10.19921875" style="552" customWidth="1"/>
    <col min="7308" max="7308" width="43.3984375" style="552" customWidth="1"/>
    <col min="7309" max="7315" width="14.19921875" style="552" customWidth="1"/>
    <col min="7316" max="7562" width="9.19921875" style="552"/>
    <col min="7563" max="7563" width="10.19921875" style="552" customWidth="1"/>
    <col min="7564" max="7564" width="43.3984375" style="552" customWidth="1"/>
    <col min="7565" max="7571" width="14.19921875" style="552" customWidth="1"/>
    <col min="7572" max="7818" width="9.19921875" style="552"/>
    <col min="7819" max="7819" width="10.19921875" style="552" customWidth="1"/>
    <col min="7820" max="7820" width="43.3984375" style="552" customWidth="1"/>
    <col min="7821" max="7827" width="14.19921875" style="552" customWidth="1"/>
    <col min="7828" max="8074" width="9.19921875" style="552"/>
    <col min="8075" max="8075" width="10.19921875" style="552" customWidth="1"/>
    <col min="8076" max="8076" width="43.3984375" style="552" customWidth="1"/>
    <col min="8077" max="8083" width="14.19921875" style="552" customWidth="1"/>
    <col min="8084" max="8330" width="9.19921875" style="552"/>
    <col min="8331" max="8331" width="10.19921875" style="552" customWidth="1"/>
    <col min="8332" max="8332" width="43.3984375" style="552" customWidth="1"/>
    <col min="8333" max="8339" width="14.19921875" style="552" customWidth="1"/>
    <col min="8340" max="8586" width="9.19921875" style="552"/>
    <col min="8587" max="8587" width="10.19921875" style="552" customWidth="1"/>
    <col min="8588" max="8588" width="43.3984375" style="552" customWidth="1"/>
    <col min="8589" max="8595" width="14.19921875" style="552" customWidth="1"/>
    <col min="8596" max="8842" width="9.19921875" style="552"/>
    <col min="8843" max="8843" width="10.19921875" style="552" customWidth="1"/>
    <col min="8844" max="8844" width="43.3984375" style="552" customWidth="1"/>
    <col min="8845" max="8851" width="14.19921875" style="552" customWidth="1"/>
    <col min="8852" max="9098" width="9.19921875" style="552"/>
    <col min="9099" max="9099" width="10.19921875" style="552" customWidth="1"/>
    <col min="9100" max="9100" width="43.3984375" style="552" customWidth="1"/>
    <col min="9101" max="9107" width="14.19921875" style="552" customWidth="1"/>
    <col min="9108" max="9354" width="9.19921875" style="552"/>
    <col min="9355" max="9355" width="10.19921875" style="552" customWidth="1"/>
    <col min="9356" max="9356" width="43.3984375" style="552" customWidth="1"/>
    <col min="9357" max="9363" width="14.19921875" style="552" customWidth="1"/>
    <col min="9364" max="9610" width="9.19921875" style="552"/>
    <col min="9611" max="9611" width="10.19921875" style="552" customWidth="1"/>
    <col min="9612" max="9612" width="43.3984375" style="552" customWidth="1"/>
    <col min="9613" max="9619" width="14.19921875" style="552" customWidth="1"/>
    <col min="9620" max="9866" width="9.19921875" style="552"/>
    <col min="9867" max="9867" width="10.19921875" style="552" customWidth="1"/>
    <col min="9868" max="9868" width="43.3984375" style="552" customWidth="1"/>
    <col min="9869" max="9875" width="14.19921875" style="552" customWidth="1"/>
    <col min="9876" max="10122" width="9.19921875" style="552"/>
    <col min="10123" max="10123" width="10.19921875" style="552" customWidth="1"/>
    <col min="10124" max="10124" width="43.3984375" style="552" customWidth="1"/>
    <col min="10125" max="10131" width="14.19921875" style="552" customWidth="1"/>
    <col min="10132" max="10378" width="9.19921875" style="552"/>
    <col min="10379" max="10379" width="10.19921875" style="552" customWidth="1"/>
    <col min="10380" max="10380" width="43.3984375" style="552" customWidth="1"/>
    <col min="10381" max="10387" width="14.19921875" style="552" customWidth="1"/>
    <col min="10388" max="10634" width="9.19921875" style="552"/>
    <col min="10635" max="10635" width="10.19921875" style="552" customWidth="1"/>
    <col min="10636" max="10636" width="43.3984375" style="552" customWidth="1"/>
    <col min="10637" max="10643" width="14.19921875" style="552" customWidth="1"/>
    <col min="10644" max="10890" width="9.19921875" style="552"/>
    <col min="10891" max="10891" width="10.19921875" style="552" customWidth="1"/>
    <col min="10892" max="10892" width="43.3984375" style="552" customWidth="1"/>
    <col min="10893" max="10899" width="14.19921875" style="552" customWidth="1"/>
    <col min="10900" max="11146" width="9.19921875" style="552"/>
    <col min="11147" max="11147" width="10.19921875" style="552" customWidth="1"/>
    <col min="11148" max="11148" width="43.3984375" style="552" customWidth="1"/>
    <col min="11149" max="11155" width="14.19921875" style="552" customWidth="1"/>
    <col min="11156" max="11402" width="9.19921875" style="552"/>
    <col min="11403" max="11403" width="10.19921875" style="552" customWidth="1"/>
    <col min="11404" max="11404" width="43.3984375" style="552" customWidth="1"/>
    <col min="11405" max="11411" width="14.19921875" style="552" customWidth="1"/>
    <col min="11412" max="11658" width="9.19921875" style="552"/>
    <col min="11659" max="11659" width="10.19921875" style="552" customWidth="1"/>
    <col min="11660" max="11660" width="43.3984375" style="552" customWidth="1"/>
    <col min="11661" max="11667" width="14.19921875" style="552" customWidth="1"/>
    <col min="11668" max="11914" width="9.19921875" style="552"/>
    <col min="11915" max="11915" width="10.19921875" style="552" customWidth="1"/>
    <col min="11916" max="11916" width="43.3984375" style="552" customWidth="1"/>
    <col min="11917" max="11923" width="14.19921875" style="552" customWidth="1"/>
    <col min="11924" max="12170" width="9.19921875" style="552"/>
    <col min="12171" max="12171" width="10.19921875" style="552" customWidth="1"/>
    <col min="12172" max="12172" width="43.3984375" style="552" customWidth="1"/>
    <col min="12173" max="12179" width="14.19921875" style="552" customWidth="1"/>
    <col min="12180" max="12426" width="9.19921875" style="552"/>
    <col min="12427" max="12427" width="10.19921875" style="552" customWidth="1"/>
    <col min="12428" max="12428" width="43.3984375" style="552" customWidth="1"/>
    <col min="12429" max="12435" width="14.19921875" style="552" customWidth="1"/>
    <col min="12436" max="12682" width="9.19921875" style="552"/>
    <col min="12683" max="12683" width="10.19921875" style="552" customWidth="1"/>
    <col min="12684" max="12684" width="43.3984375" style="552" customWidth="1"/>
    <col min="12685" max="12691" width="14.19921875" style="552" customWidth="1"/>
    <col min="12692" max="12938" width="9.19921875" style="552"/>
    <col min="12939" max="12939" width="10.19921875" style="552" customWidth="1"/>
    <col min="12940" max="12940" width="43.3984375" style="552" customWidth="1"/>
    <col min="12941" max="12947" width="14.19921875" style="552" customWidth="1"/>
    <col min="12948" max="13194" width="9.19921875" style="552"/>
    <col min="13195" max="13195" width="10.19921875" style="552" customWidth="1"/>
    <col min="13196" max="13196" width="43.3984375" style="552" customWidth="1"/>
    <col min="13197" max="13203" width="14.19921875" style="552" customWidth="1"/>
    <col min="13204" max="13450" width="9.19921875" style="552"/>
    <col min="13451" max="13451" width="10.19921875" style="552" customWidth="1"/>
    <col min="13452" max="13452" width="43.3984375" style="552" customWidth="1"/>
    <col min="13453" max="13459" width="14.19921875" style="552" customWidth="1"/>
    <col min="13460" max="13706" width="9.19921875" style="552"/>
    <col min="13707" max="13707" width="10.19921875" style="552" customWidth="1"/>
    <col min="13708" max="13708" width="43.3984375" style="552" customWidth="1"/>
    <col min="13709" max="13715" width="14.19921875" style="552" customWidth="1"/>
    <col min="13716" max="13962" width="9.19921875" style="552"/>
    <col min="13963" max="13963" width="10.19921875" style="552" customWidth="1"/>
    <col min="13964" max="13964" width="43.3984375" style="552" customWidth="1"/>
    <col min="13965" max="13971" width="14.19921875" style="552" customWidth="1"/>
    <col min="13972" max="14218" width="9.19921875" style="552"/>
    <col min="14219" max="14219" width="10.19921875" style="552" customWidth="1"/>
    <col min="14220" max="14220" width="43.3984375" style="552" customWidth="1"/>
    <col min="14221" max="14227" width="14.19921875" style="552" customWidth="1"/>
    <col min="14228" max="14474" width="9.19921875" style="552"/>
    <col min="14475" max="14475" width="10.19921875" style="552" customWidth="1"/>
    <col min="14476" max="14476" width="43.3984375" style="552" customWidth="1"/>
    <col min="14477" max="14483" width="14.19921875" style="552" customWidth="1"/>
    <col min="14484" max="14730" width="9.19921875" style="552"/>
    <col min="14731" max="14731" width="10.19921875" style="552" customWidth="1"/>
    <col min="14732" max="14732" width="43.3984375" style="552" customWidth="1"/>
    <col min="14733" max="14739" width="14.19921875" style="552" customWidth="1"/>
    <col min="14740" max="14986" width="9.19921875" style="552"/>
    <col min="14987" max="14987" width="10.19921875" style="552" customWidth="1"/>
    <col min="14988" max="14988" width="43.3984375" style="552" customWidth="1"/>
    <col min="14989" max="14995" width="14.19921875" style="552" customWidth="1"/>
    <col min="14996" max="15242" width="9.19921875" style="552"/>
    <col min="15243" max="15243" width="10.19921875" style="552" customWidth="1"/>
    <col min="15244" max="15244" width="43.3984375" style="552" customWidth="1"/>
    <col min="15245" max="15251" width="14.19921875" style="552" customWidth="1"/>
    <col min="15252" max="15498" width="9.19921875" style="552"/>
    <col min="15499" max="15499" width="10.19921875" style="552" customWidth="1"/>
    <col min="15500" max="15500" width="43.3984375" style="552" customWidth="1"/>
    <col min="15501" max="15507" width="14.19921875" style="552" customWidth="1"/>
    <col min="15508" max="15754" width="9.19921875" style="552"/>
    <col min="15755" max="15755" width="10.19921875" style="552" customWidth="1"/>
    <col min="15756" max="15756" width="43.3984375" style="552" customWidth="1"/>
    <col min="15757" max="15763" width="14.19921875" style="552" customWidth="1"/>
    <col min="15764" max="16010" width="9.19921875" style="552"/>
    <col min="16011" max="16011" width="10.19921875" style="552" customWidth="1"/>
    <col min="16012" max="16012" width="43.3984375" style="552" customWidth="1"/>
    <col min="16013" max="16019" width="14.19921875" style="552" customWidth="1"/>
    <col min="16020" max="16266" width="9.19921875" style="552"/>
    <col min="16267" max="16295" width="9.19921875" style="552" customWidth="1"/>
    <col min="16296" max="16304" width="9.19921875" style="552"/>
    <col min="16305" max="16384" width="9.19921875" style="552" customWidth="1"/>
  </cols>
  <sheetData>
    <row r="1" spans="1:66" ht="32.25" customHeight="1">
      <c r="A1" s="548" t="s">
        <v>1529</v>
      </c>
      <c r="B1" s="1089" t="s">
        <v>425</v>
      </c>
      <c r="C1" s="1090"/>
      <c r="D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D1" s="492" t="s">
        <v>1439</v>
      </c>
      <c r="AE1" s="553"/>
      <c r="AF1" s="553"/>
      <c r="AG1" s="553"/>
      <c r="AH1" s="553"/>
      <c r="AI1" s="553"/>
      <c r="AJ1" s="553"/>
      <c r="AK1" s="553"/>
    </row>
    <row r="2" spans="1:66" ht="27" customHeight="1">
      <c r="A2" s="552"/>
      <c r="B2" s="554"/>
      <c r="C2" s="554"/>
      <c r="D2" s="554"/>
      <c r="E2" s="555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</row>
    <row r="3" spans="1:66" s="560" customFormat="1" ht="41.5" customHeight="1">
      <c r="A3" s="1063"/>
      <c r="B3" s="1072" t="s">
        <v>481</v>
      </c>
      <c r="C3" s="1072"/>
      <c r="D3" s="1072"/>
      <c r="E3" s="1072"/>
      <c r="F3" s="1072"/>
      <c r="G3" s="1072"/>
      <c r="H3" s="1072"/>
      <c r="I3" s="1072"/>
      <c r="J3" s="1072"/>
      <c r="K3" s="1072"/>
      <c r="L3" s="1072"/>
      <c r="M3" s="1072"/>
      <c r="N3" s="1072"/>
      <c r="O3" s="1072"/>
      <c r="P3" s="1072"/>
      <c r="Q3" s="1072"/>
      <c r="R3" s="1072"/>
      <c r="S3" s="1072"/>
      <c r="T3" s="1072"/>
      <c r="U3" s="1072"/>
      <c r="V3" s="1072"/>
      <c r="W3" s="1072"/>
      <c r="X3" s="1072"/>
      <c r="Y3" s="1072"/>
      <c r="Z3" s="1072"/>
      <c r="AA3" s="500"/>
      <c r="AB3" s="500"/>
      <c r="AC3" s="500"/>
      <c r="AD3" s="556"/>
      <c r="AE3" s="524"/>
      <c r="AF3" s="524"/>
      <c r="AG3" s="524"/>
      <c r="AH3" s="524"/>
      <c r="AI3" s="524"/>
      <c r="AJ3" s="524" t="s">
        <v>434</v>
      </c>
      <c r="AK3" s="524"/>
      <c r="AL3" s="524"/>
      <c r="AM3" s="524"/>
      <c r="AN3" s="524"/>
      <c r="AO3" s="524"/>
      <c r="AP3" s="524"/>
      <c r="AQ3" s="557"/>
      <c r="AR3" s="552"/>
      <c r="AS3" s="520" t="s">
        <v>435</v>
      </c>
      <c r="AT3" s="520"/>
      <c r="AU3" s="520"/>
      <c r="AV3" s="520"/>
      <c r="AW3" s="520"/>
      <c r="AX3" s="520"/>
      <c r="AY3" s="520"/>
      <c r="AZ3" s="520"/>
      <c r="BA3" s="552"/>
      <c r="BB3" s="558"/>
      <c r="BC3" s="558"/>
      <c r="BD3" s="552"/>
      <c r="BE3" s="520" t="s">
        <v>436</v>
      </c>
      <c r="BF3" s="559"/>
      <c r="BG3" s="559"/>
      <c r="BH3" s="559"/>
      <c r="BI3" s="559"/>
      <c r="BJ3" s="528"/>
      <c r="BK3" s="559"/>
      <c r="BL3" s="559"/>
      <c r="BM3" s="520" t="s">
        <v>436</v>
      </c>
      <c r="BN3" s="559"/>
    </row>
    <row r="4" spans="1:66" s="560" customFormat="1" ht="41.5" customHeight="1">
      <c r="A4" s="1063"/>
      <c r="B4" s="518" t="s">
        <v>476</v>
      </c>
      <c r="C4" s="1062" t="s">
        <v>428</v>
      </c>
      <c r="D4" s="1062"/>
      <c r="E4" s="1062" t="s">
        <v>430</v>
      </c>
      <c r="F4" s="1062"/>
      <c r="G4" s="1062" t="s">
        <v>477</v>
      </c>
      <c r="H4" s="1062"/>
      <c r="I4" s="1062" t="s">
        <v>478</v>
      </c>
      <c r="J4" s="1062"/>
      <c r="K4" s="1062" t="s">
        <v>479</v>
      </c>
      <c r="L4" s="1062"/>
      <c r="M4" s="519"/>
      <c r="N4" s="518" t="s">
        <v>476</v>
      </c>
      <c r="O4" s="1062" t="s">
        <v>428</v>
      </c>
      <c r="P4" s="1062"/>
      <c r="Q4" s="1062" t="s">
        <v>429</v>
      </c>
      <c r="R4" s="1062"/>
      <c r="S4" s="1062" t="s">
        <v>431</v>
      </c>
      <c r="T4" s="1062"/>
      <c r="U4" s="1062" t="s">
        <v>479</v>
      </c>
      <c r="V4" s="1062"/>
      <c r="W4" s="1062" t="s">
        <v>440</v>
      </c>
      <c r="X4" s="1062"/>
      <c r="Y4" s="1062" t="s">
        <v>480</v>
      </c>
      <c r="Z4" s="1062"/>
      <c r="AA4" s="561"/>
      <c r="AB4" s="561"/>
      <c r="AC4" s="500"/>
      <c r="AD4" s="1079" t="s">
        <v>438</v>
      </c>
      <c r="AE4" s="1077" t="s">
        <v>439</v>
      </c>
      <c r="AF4" s="1077" t="s">
        <v>430</v>
      </c>
      <c r="AG4" s="1077" t="s">
        <v>429</v>
      </c>
      <c r="AH4" s="1077" t="s">
        <v>440</v>
      </c>
      <c r="AI4" s="1077" t="s">
        <v>441</v>
      </c>
      <c r="AJ4" s="1077" t="s">
        <v>442</v>
      </c>
      <c r="AK4" s="1081" t="s">
        <v>443</v>
      </c>
      <c r="AL4" s="1077" t="s">
        <v>444</v>
      </c>
      <c r="AM4" s="1083" t="s">
        <v>445</v>
      </c>
      <c r="AN4" s="1077" t="s">
        <v>446</v>
      </c>
      <c r="AO4" s="1085" t="s">
        <v>447</v>
      </c>
      <c r="AP4" s="1077" t="s">
        <v>448</v>
      </c>
      <c r="AQ4" s="1087" t="s">
        <v>449</v>
      </c>
      <c r="AR4" s="552"/>
      <c r="AS4" s="1077" t="s">
        <v>431</v>
      </c>
      <c r="AT4" s="1077" t="s">
        <v>194</v>
      </c>
      <c r="AU4" s="1077" t="s">
        <v>450</v>
      </c>
      <c r="AV4" s="1081" t="s">
        <v>451</v>
      </c>
      <c r="AW4" s="1077" t="s">
        <v>452</v>
      </c>
      <c r="AX4" s="1083" t="s">
        <v>450</v>
      </c>
      <c r="AY4" s="1077" t="s">
        <v>453</v>
      </c>
      <c r="AZ4" s="1085" t="s">
        <v>449</v>
      </c>
      <c r="BA4" s="552"/>
      <c r="BB4" s="1077" t="s">
        <v>454</v>
      </c>
      <c r="BC4" s="1087" t="s">
        <v>455</v>
      </c>
      <c r="BD4" s="552"/>
      <c r="BE4" s="1077" t="s">
        <v>456</v>
      </c>
      <c r="BF4" s="1081" t="s">
        <v>457</v>
      </c>
      <c r="BG4" s="1077" t="s">
        <v>458</v>
      </c>
      <c r="BH4" s="1083" t="s">
        <v>459</v>
      </c>
      <c r="BI4" s="1077" t="s">
        <v>460</v>
      </c>
      <c r="BJ4" s="1085" t="s">
        <v>461</v>
      </c>
      <c r="BK4" s="1077" t="s">
        <v>462</v>
      </c>
      <c r="BL4" s="1087" t="s">
        <v>449</v>
      </c>
      <c r="BM4" s="1077" t="s">
        <v>1737</v>
      </c>
      <c r="BN4" s="1081" t="s">
        <v>1736</v>
      </c>
    </row>
    <row r="5" spans="1:66" s="560" customFormat="1" ht="41.5" customHeight="1">
      <c r="A5" s="1063"/>
      <c r="B5" s="562"/>
      <c r="C5" s="563">
        <v>0</v>
      </c>
      <c r="D5" s="564" t="s">
        <v>78</v>
      </c>
      <c r="E5" s="565">
        <v>0</v>
      </c>
      <c r="F5" s="564" t="s">
        <v>76</v>
      </c>
      <c r="G5" s="565">
        <v>0</v>
      </c>
      <c r="H5" s="564" t="s">
        <v>76</v>
      </c>
      <c r="I5" s="565">
        <f t="shared" ref="I5:I30" si="0">C5*E5</f>
        <v>0</v>
      </c>
      <c r="J5" s="564" t="s">
        <v>76</v>
      </c>
      <c r="K5" s="508">
        <f t="shared" ref="K5:K30" si="1">+I5*G5</f>
        <v>0</v>
      </c>
      <c r="L5" s="566" t="s">
        <v>79</v>
      </c>
      <c r="M5" s="500"/>
      <c r="N5" s="562"/>
      <c r="O5" s="563">
        <v>0</v>
      </c>
      <c r="P5" s="564" t="s">
        <v>78</v>
      </c>
      <c r="Q5" s="565">
        <v>0</v>
      </c>
      <c r="R5" s="564" t="s">
        <v>76</v>
      </c>
      <c r="S5" s="565">
        <v>0</v>
      </c>
      <c r="T5" s="564" t="s">
        <v>76</v>
      </c>
      <c r="U5" s="508">
        <f>+O5*Q5*S5</f>
        <v>0</v>
      </c>
      <c r="V5" s="566" t="s">
        <v>79</v>
      </c>
      <c r="W5" s="508">
        <f>O5*Q5*2+O5*S5*2</f>
        <v>0</v>
      </c>
      <c r="X5" s="564" t="s">
        <v>76</v>
      </c>
      <c r="Y5" s="508">
        <f>O5*Q5+O5*S5*2</f>
        <v>0</v>
      </c>
      <c r="Z5" s="564" t="s">
        <v>76</v>
      </c>
      <c r="AA5" s="561"/>
      <c r="AB5" s="561"/>
      <c r="AC5" s="500"/>
      <c r="AD5" s="1079"/>
      <c r="AE5" s="1077"/>
      <c r="AF5" s="1077"/>
      <c r="AG5" s="1077"/>
      <c r="AH5" s="1077"/>
      <c r="AI5" s="1077"/>
      <c r="AJ5" s="1077"/>
      <c r="AK5" s="1081"/>
      <c r="AL5" s="1077"/>
      <c r="AM5" s="1083"/>
      <c r="AN5" s="1077"/>
      <c r="AO5" s="1085"/>
      <c r="AP5" s="1077"/>
      <c r="AQ5" s="1087"/>
      <c r="AR5" s="552"/>
      <c r="AS5" s="1077"/>
      <c r="AT5" s="1077"/>
      <c r="AU5" s="1077"/>
      <c r="AV5" s="1081"/>
      <c r="AW5" s="1077"/>
      <c r="AX5" s="1083"/>
      <c r="AY5" s="1077"/>
      <c r="AZ5" s="1085"/>
      <c r="BA5" s="552"/>
      <c r="BB5" s="1077"/>
      <c r="BC5" s="1087"/>
      <c r="BD5" s="552"/>
      <c r="BE5" s="1077"/>
      <c r="BF5" s="1081"/>
      <c r="BG5" s="1077"/>
      <c r="BH5" s="1083"/>
      <c r="BI5" s="1077"/>
      <c r="BJ5" s="1085"/>
      <c r="BK5" s="1077"/>
      <c r="BL5" s="1087"/>
      <c r="BM5" s="1077"/>
      <c r="BN5" s="1081"/>
    </row>
    <row r="6" spans="1:66" s="500" customFormat="1" ht="17.5" customHeight="1">
      <c r="A6" s="1063"/>
      <c r="B6" s="567"/>
      <c r="C6" s="568">
        <v>0</v>
      </c>
      <c r="D6" s="564" t="s">
        <v>78</v>
      </c>
      <c r="E6" s="569">
        <v>0</v>
      </c>
      <c r="F6" s="564" t="s">
        <v>76</v>
      </c>
      <c r="G6" s="569">
        <v>0</v>
      </c>
      <c r="H6" s="564" t="s">
        <v>76</v>
      </c>
      <c r="I6" s="569">
        <f t="shared" si="0"/>
        <v>0</v>
      </c>
      <c r="J6" s="564" t="s">
        <v>76</v>
      </c>
      <c r="K6" s="570">
        <f t="shared" si="1"/>
        <v>0</v>
      </c>
      <c r="L6" s="571" t="s">
        <v>79</v>
      </c>
      <c r="N6" s="567"/>
      <c r="O6" s="568">
        <v>0</v>
      </c>
      <c r="P6" s="564" t="s">
        <v>78</v>
      </c>
      <c r="Q6" s="569">
        <v>0</v>
      </c>
      <c r="R6" s="564" t="s">
        <v>76</v>
      </c>
      <c r="S6" s="569">
        <v>0</v>
      </c>
      <c r="T6" s="564" t="s">
        <v>76</v>
      </c>
      <c r="U6" s="570">
        <f t="shared" ref="U6:U30" si="2">+O6*Q6*S6</f>
        <v>0</v>
      </c>
      <c r="V6" s="571" t="s">
        <v>79</v>
      </c>
      <c r="W6" s="570">
        <f t="shared" ref="W6:W30" si="3">O6*Q6*2+O6*S6*2</f>
        <v>0</v>
      </c>
      <c r="X6" s="564" t="s">
        <v>76</v>
      </c>
      <c r="Y6" s="570">
        <f t="shared" ref="Y6:Y30" si="4">O6*Q6+O6*S6*2</f>
        <v>0</v>
      </c>
      <c r="Z6" s="564" t="s">
        <v>76</v>
      </c>
      <c r="AA6" s="561"/>
      <c r="AB6" s="561"/>
      <c r="AD6" s="1080"/>
      <c r="AE6" s="1078"/>
      <c r="AF6" s="1078"/>
      <c r="AG6" s="1078"/>
      <c r="AH6" s="1078"/>
      <c r="AI6" s="1078"/>
      <c r="AJ6" s="1078"/>
      <c r="AK6" s="1082"/>
      <c r="AL6" s="1078"/>
      <c r="AM6" s="1084"/>
      <c r="AN6" s="1078"/>
      <c r="AO6" s="1086"/>
      <c r="AP6" s="1078"/>
      <c r="AQ6" s="1088"/>
      <c r="AR6" s="552"/>
      <c r="AS6" s="1078"/>
      <c r="AT6" s="1078"/>
      <c r="AU6" s="1078"/>
      <c r="AV6" s="1082"/>
      <c r="AW6" s="1078"/>
      <c r="AX6" s="1084"/>
      <c r="AY6" s="1078"/>
      <c r="AZ6" s="1086"/>
      <c r="BA6" s="552"/>
      <c r="BB6" s="1078"/>
      <c r="BC6" s="1088"/>
      <c r="BD6" s="552"/>
      <c r="BE6" s="1078"/>
      <c r="BF6" s="1082"/>
      <c r="BG6" s="1078"/>
      <c r="BH6" s="1084"/>
      <c r="BI6" s="1078"/>
      <c r="BJ6" s="1086"/>
      <c r="BK6" s="1078"/>
      <c r="BL6" s="1088"/>
      <c r="BM6" s="1078"/>
      <c r="BN6" s="1082"/>
    </row>
    <row r="7" spans="1:66" s="500" customFormat="1" ht="17" customHeight="1">
      <c r="A7" s="1063"/>
      <c r="B7" s="567"/>
      <c r="C7" s="568">
        <v>0</v>
      </c>
      <c r="D7" s="564" t="s">
        <v>78</v>
      </c>
      <c r="E7" s="569">
        <v>0</v>
      </c>
      <c r="F7" s="564" t="s">
        <v>76</v>
      </c>
      <c r="G7" s="569">
        <v>0</v>
      </c>
      <c r="H7" s="564" t="s">
        <v>76</v>
      </c>
      <c r="I7" s="569">
        <f t="shared" si="0"/>
        <v>0</v>
      </c>
      <c r="J7" s="564" t="s">
        <v>76</v>
      </c>
      <c r="K7" s="570">
        <f t="shared" si="1"/>
        <v>0</v>
      </c>
      <c r="L7" s="571" t="s">
        <v>79</v>
      </c>
      <c r="N7" s="567"/>
      <c r="O7" s="568">
        <v>0</v>
      </c>
      <c r="P7" s="564" t="s">
        <v>78</v>
      </c>
      <c r="Q7" s="569">
        <v>0</v>
      </c>
      <c r="R7" s="564" t="s">
        <v>76</v>
      </c>
      <c r="S7" s="569">
        <v>0</v>
      </c>
      <c r="T7" s="564" t="s">
        <v>76</v>
      </c>
      <c r="U7" s="570">
        <f t="shared" si="2"/>
        <v>0</v>
      </c>
      <c r="V7" s="571" t="s">
        <v>79</v>
      </c>
      <c r="W7" s="570">
        <f t="shared" si="3"/>
        <v>0</v>
      </c>
      <c r="X7" s="564" t="s">
        <v>76</v>
      </c>
      <c r="Y7" s="570">
        <f t="shared" si="4"/>
        <v>0</v>
      </c>
      <c r="Z7" s="564" t="s">
        <v>76</v>
      </c>
      <c r="AA7" s="561"/>
      <c r="AB7" s="561"/>
      <c r="AD7" s="572"/>
      <c r="AE7" s="573"/>
      <c r="AF7" s="574"/>
      <c r="AG7" s="575"/>
      <c r="AH7" s="575">
        <f t="shared" ref="AH7:AH29" si="5">2*(AF7+AG7)</f>
        <v>0</v>
      </c>
      <c r="AI7" s="576">
        <f t="shared" ref="AI7:AI29" si="6">AF7*AG7</f>
        <v>0</v>
      </c>
      <c r="AJ7" s="577"/>
      <c r="AK7" s="578"/>
      <c r="AL7" s="575"/>
      <c r="AM7" s="579"/>
      <c r="AN7" s="575"/>
      <c r="AO7" s="580"/>
      <c r="AP7" s="575"/>
      <c r="AQ7" s="581"/>
      <c r="AR7" s="582"/>
      <c r="AS7" s="583"/>
      <c r="AT7" s="584">
        <f t="shared" ref="AT7:AT29" si="7">AS7*AH7</f>
        <v>0</v>
      </c>
      <c r="AU7" s="574"/>
      <c r="AV7" s="578"/>
      <c r="AW7" s="575"/>
      <c r="AX7" s="579"/>
      <c r="AY7" s="575"/>
      <c r="AZ7" s="585"/>
      <c r="BA7" s="582"/>
      <c r="BB7" s="583">
        <f t="shared" ref="BB7:BB29" si="8">AH7</f>
        <v>0</v>
      </c>
      <c r="BC7" s="581"/>
      <c r="BD7" s="582"/>
      <c r="BE7" s="577"/>
      <c r="BF7" s="578"/>
      <c r="BG7" s="575"/>
      <c r="BH7" s="579"/>
      <c r="BI7" s="575"/>
      <c r="BJ7" s="580"/>
      <c r="BK7" s="575"/>
      <c r="BL7" s="581"/>
      <c r="BM7" s="577"/>
      <c r="BN7" s="578"/>
    </row>
    <row r="8" spans="1:66" s="500" customFormat="1" ht="17.25" customHeight="1">
      <c r="A8" s="1063"/>
      <c r="B8" s="567"/>
      <c r="C8" s="568">
        <v>0</v>
      </c>
      <c r="D8" s="564" t="s">
        <v>78</v>
      </c>
      <c r="E8" s="569">
        <v>0</v>
      </c>
      <c r="F8" s="564" t="s">
        <v>76</v>
      </c>
      <c r="G8" s="569">
        <v>0</v>
      </c>
      <c r="H8" s="564" t="s">
        <v>76</v>
      </c>
      <c r="I8" s="569">
        <f t="shared" si="0"/>
        <v>0</v>
      </c>
      <c r="J8" s="564" t="s">
        <v>76</v>
      </c>
      <c r="K8" s="570">
        <f t="shared" si="1"/>
        <v>0</v>
      </c>
      <c r="L8" s="571" t="s">
        <v>79</v>
      </c>
      <c r="N8" s="567"/>
      <c r="O8" s="568">
        <v>0</v>
      </c>
      <c r="P8" s="564" t="s">
        <v>78</v>
      </c>
      <c r="Q8" s="569">
        <v>0</v>
      </c>
      <c r="R8" s="564" t="s">
        <v>76</v>
      </c>
      <c r="S8" s="569">
        <v>0</v>
      </c>
      <c r="T8" s="564" t="s">
        <v>76</v>
      </c>
      <c r="U8" s="570">
        <f t="shared" si="2"/>
        <v>0</v>
      </c>
      <c r="V8" s="571" t="s">
        <v>79</v>
      </c>
      <c r="W8" s="570">
        <f t="shared" si="3"/>
        <v>0</v>
      </c>
      <c r="X8" s="564" t="s">
        <v>76</v>
      </c>
      <c r="Y8" s="570">
        <f t="shared" si="4"/>
        <v>0</v>
      </c>
      <c r="Z8" s="564" t="s">
        <v>76</v>
      </c>
      <c r="AA8" s="561"/>
      <c r="AB8" s="561"/>
      <c r="AD8" s="586"/>
      <c r="AE8" s="587"/>
      <c r="AF8" s="588"/>
      <c r="AG8" s="589"/>
      <c r="AH8" s="589">
        <f t="shared" si="5"/>
        <v>0</v>
      </c>
      <c r="AI8" s="590">
        <f t="shared" si="6"/>
        <v>0</v>
      </c>
      <c r="AJ8" s="591"/>
      <c r="AK8" s="592"/>
      <c r="AL8" s="589"/>
      <c r="AM8" s="593"/>
      <c r="AN8" s="589"/>
      <c r="AO8" s="594"/>
      <c r="AP8" s="589"/>
      <c r="AQ8" s="595"/>
      <c r="AR8" s="552"/>
      <c r="AS8" s="596"/>
      <c r="AT8" s="597">
        <f t="shared" si="7"/>
        <v>0</v>
      </c>
      <c r="AU8" s="588"/>
      <c r="AV8" s="592"/>
      <c r="AW8" s="589"/>
      <c r="AX8" s="593"/>
      <c r="AY8" s="589"/>
      <c r="AZ8" s="598"/>
      <c r="BA8" s="552"/>
      <c r="BB8" s="596">
        <f t="shared" si="8"/>
        <v>0</v>
      </c>
      <c r="BC8" s="595"/>
      <c r="BD8" s="599"/>
      <c r="BE8" s="591"/>
      <c r="BF8" s="592"/>
      <c r="BG8" s="589"/>
      <c r="BH8" s="593"/>
      <c r="BI8" s="589"/>
      <c r="BJ8" s="594"/>
      <c r="BK8" s="589"/>
      <c r="BL8" s="595"/>
      <c r="BM8" s="591"/>
      <c r="BN8" s="592"/>
    </row>
    <row r="9" spans="1:66" s="500" customFormat="1" ht="17.25" customHeight="1">
      <c r="A9" s="1063"/>
      <c r="B9" s="567"/>
      <c r="C9" s="568">
        <v>0</v>
      </c>
      <c r="D9" s="564" t="s">
        <v>78</v>
      </c>
      <c r="E9" s="569">
        <v>0</v>
      </c>
      <c r="F9" s="564" t="s">
        <v>76</v>
      </c>
      <c r="G9" s="569">
        <v>0</v>
      </c>
      <c r="H9" s="564" t="s">
        <v>76</v>
      </c>
      <c r="I9" s="569">
        <f t="shared" si="0"/>
        <v>0</v>
      </c>
      <c r="J9" s="564" t="s">
        <v>76</v>
      </c>
      <c r="K9" s="570">
        <f t="shared" si="1"/>
        <v>0</v>
      </c>
      <c r="L9" s="571" t="s">
        <v>79</v>
      </c>
      <c r="N9" s="567"/>
      <c r="O9" s="568">
        <v>0</v>
      </c>
      <c r="P9" s="564" t="s">
        <v>78</v>
      </c>
      <c r="Q9" s="569">
        <v>0</v>
      </c>
      <c r="R9" s="564" t="s">
        <v>76</v>
      </c>
      <c r="S9" s="569">
        <v>0</v>
      </c>
      <c r="T9" s="564" t="s">
        <v>76</v>
      </c>
      <c r="U9" s="570">
        <f t="shared" si="2"/>
        <v>0</v>
      </c>
      <c r="V9" s="571" t="s">
        <v>79</v>
      </c>
      <c r="W9" s="570">
        <f t="shared" si="3"/>
        <v>0</v>
      </c>
      <c r="X9" s="564" t="s">
        <v>76</v>
      </c>
      <c r="Y9" s="570">
        <f t="shared" si="4"/>
        <v>0</v>
      </c>
      <c r="Z9" s="564" t="s">
        <v>76</v>
      </c>
      <c r="AA9" s="561"/>
      <c r="AB9" s="561"/>
      <c r="AD9" s="586"/>
      <c r="AE9" s="587"/>
      <c r="AF9" s="588"/>
      <c r="AG9" s="589"/>
      <c r="AH9" s="589">
        <f t="shared" si="5"/>
        <v>0</v>
      </c>
      <c r="AI9" s="590">
        <f t="shared" si="6"/>
        <v>0</v>
      </c>
      <c r="AJ9" s="591"/>
      <c r="AK9" s="592"/>
      <c r="AL9" s="589"/>
      <c r="AM9" s="593"/>
      <c r="AN9" s="589"/>
      <c r="AO9" s="594"/>
      <c r="AP9" s="589"/>
      <c r="AQ9" s="595"/>
      <c r="AR9" s="552"/>
      <c r="AS9" s="596"/>
      <c r="AT9" s="597">
        <f t="shared" si="7"/>
        <v>0</v>
      </c>
      <c r="AU9" s="588"/>
      <c r="AV9" s="592"/>
      <c r="AW9" s="589"/>
      <c r="AX9" s="593"/>
      <c r="AY9" s="589"/>
      <c r="AZ9" s="598"/>
      <c r="BA9" s="552"/>
      <c r="BB9" s="596">
        <f t="shared" si="8"/>
        <v>0</v>
      </c>
      <c r="BC9" s="595"/>
      <c r="BD9" s="599"/>
      <c r="BE9" s="591"/>
      <c r="BF9" s="592"/>
      <c r="BG9" s="589"/>
      <c r="BH9" s="593"/>
      <c r="BI9" s="589"/>
      <c r="BJ9" s="594"/>
      <c r="BK9" s="589"/>
      <c r="BL9" s="595"/>
      <c r="BM9" s="591"/>
      <c r="BN9" s="592"/>
    </row>
    <row r="10" spans="1:66" s="500" customFormat="1" ht="17.25" customHeight="1">
      <c r="A10" s="1063"/>
      <c r="B10" s="567"/>
      <c r="C10" s="568">
        <v>0</v>
      </c>
      <c r="D10" s="564" t="s">
        <v>78</v>
      </c>
      <c r="E10" s="569">
        <v>0</v>
      </c>
      <c r="F10" s="564" t="s">
        <v>76</v>
      </c>
      <c r="G10" s="569">
        <v>0</v>
      </c>
      <c r="H10" s="564" t="s">
        <v>76</v>
      </c>
      <c r="I10" s="569">
        <f t="shared" si="0"/>
        <v>0</v>
      </c>
      <c r="J10" s="564" t="s">
        <v>76</v>
      </c>
      <c r="K10" s="570">
        <f t="shared" si="1"/>
        <v>0</v>
      </c>
      <c r="L10" s="571" t="s">
        <v>79</v>
      </c>
      <c r="N10" s="567"/>
      <c r="O10" s="568">
        <v>0</v>
      </c>
      <c r="P10" s="564" t="s">
        <v>78</v>
      </c>
      <c r="Q10" s="569">
        <v>0</v>
      </c>
      <c r="R10" s="564" t="s">
        <v>76</v>
      </c>
      <c r="S10" s="569">
        <v>0</v>
      </c>
      <c r="T10" s="564" t="s">
        <v>76</v>
      </c>
      <c r="U10" s="570">
        <f t="shared" si="2"/>
        <v>0</v>
      </c>
      <c r="V10" s="571" t="s">
        <v>79</v>
      </c>
      <c r="W10" s="570">
        <f t="shared" si="3"/>
        <v>0</v>
      </c>
      <c r="X10" s="564" t="s">
        <v>76</v>
      </c>
      <c r="Y10" s="570">
        <f t="shared" si="4"/>
        <v>0</v>
      </c>
      <c r="Z10" s="564" t="s">
        <v>76</v>
      </c>
      <c r="AA10" s="561"/>
      <c r="AB10" s="561"/>
      <c r="AD10" s="586"/>
      <c r="AE10" s="587"/>
      <c r="AF10" s="588"/>
      <c r="AG10" s="589"/>
      <c r="AH10" s="589">
        <f t="shared" si="5"/>
        <v>0</v>
      </c>
      <c r="AI10" s="590">
        <f t="shared" si="6"/>
        <v>0</v>
      </c>
      <c r="AJ10" s="591"/>
      <c r="AK10" s="592"/>
      <c r="AL10" s="589"/>
      <c r="AM10" s="593"/>
      <c r="AN10" s="589"/>
      <c r="AO10" s="594"/>
      <c r="AP10" s="589"/>
      <c r="AQ10" s="595"/>
      <c r="AR10" s="552"/>
      <c r="AS10" s="596"/>
      <c r="AT10" s="597">
        <f t="shared" si="7"/>
        <v>0</v>
      </c>
      <c r="AU10" s="588"/>
      <c r="AV10" s="592"/>
      <c r="AW10" s="589"/>
      <c r="AX10" s="593"/>
      <c r="AY10" s="589"/>
      <c r="AZ10" s="598"/>
      <c r="BA10" s="552"/>
      <c r="BB10" s="596">
        <f t="shared" si="8"/>
        <v>0</v>
      </c>
      <c r="BC10" s="595"/>
      <c r="BD10" s="599"/>
      <c r="BE10" s="591"/>
      <c r="BF10" s="592"/>
      <c r="BG10" s="589"/>
      <c r="BH10" s="593"/>
      <c r="BI10" s="589"/>
      <c r="BJ10" s="594"/>
      <c r="BK10" s="589"/>
      <c r="BL10" s="595"/>
      <c r="BM10" s="591"/>
      <c r="BN10" s="592"/>
    </row>
    <row r="11" spans="1:66" s="500" customFormat="1" ht="17.25" customHeight="1">
      <c r="A11" s="1063"/>
      <c r="B11" s="567"/>
      <c r="C11" s="568">
        <v>0</v>
      </c>
      <c r="D11" s="564" t="s">
        <v>78</v>
      </c>
      <c r="E11" s="569">
        <v>0</v>
      </c>
      <c r="F11" s="564" t="s">
        <v>76</v>
      </c>
      <c r="G11" s="569">
        <v>0</v>
      </c>
      <c r="H11" s="564" t="s">
        <v>76</v>
      </c>
      <c r="I11" s="569">
        <f t="shared" si="0"/>
        <v>0</v>
      </c>
      <c r="J11" s="564" t="s">
        <v>76</v>
      </c>
      <c r="K11" s="570">
        <f t="shared" si="1"/>
        <v>0</v>
      </c>
      <c r="L11" s="571" t="s">
        <v>79</v>
      </c>
      <c r="N11" s="567"/>
      <c r="O11" s="568">
        <v>0</v>
      </c>
      <c r="P11" s="564" t="s">
        <v>78</v>
      </c>
      <c r="Q11" s="569">
        <v>0</v>
      </c>
      <c r="R11" s="564" t="s">
        <v>76</v>
      </c>
      <c r="S11" s="569">
        <v>0</v>
      </c>
      <c r="T11" s="564" t="s">
        <v>76</v>
      </c>
      <c r="U11" s="570">
        <f t="shared" si="2"/>
        <v>0</v>
      </c>
      <c r="V11" s="571" t="s">
        <v>79</v>
      </c>
      <c r="W11" s="570">
        <f t="shared" si="3"/>
        <v>0</v>
      </c>
      <c r="X11" s="564" t="s">
        <v>76</v>
      </c>
      <c r="Y11" s="570">
        <f t="shared" si="4"/>
        <v>0</v>
      </c>
      <c r="Z11" s="564" t="s">
        <v>76</v>
      </c>
      <c r="AA11" s="561"/>
      <c r="AB11" s="561"/>
      <c r="AD11" s="586"/>
      <c r="AE11" s="587"/>
      <c r="AF11" s="588"/>
      <c r="AG11" s="589"/>
      <c r="AH11" s="589">
        <f t="shared" si="5"/>
        <v>0</v>
      </c>
      <c r="AI11" s="590">
        <f t="shared" si="6"/>
        <v>0</v>
      </c>
      <c r="AJ11" s="591"/>
      <c r="AK11" s="592"/>
      <c r="AL11" s="589"/>
      <c r="AM11" s="593"/>
      <c r="AN11" s="589"/>
      <c r="AO11" s="594"/>
      <c r="AP11" s="589"/>
      <c r="AQ11" s="595"/>
      <c r="AR11" s="552"/>
      <c r="AS11" s="596"/>
      <c r="AT11" s="597">
        <f t="shared" si="7"/>
        <v>0</v>
      </c>
      <c r="AU11" s="588"/>
      <c r="AV11" s="592"/>
      <c r="AW11" s="589"/>
      <c r="AX11" s="593"/>
      <c r="AY11" s="589"/>
      <c r="AZ11" s="598"/>
      <c r="BA11" s="552"/>
      <c r="BB11" s="596">
        <f t="shared" si="8"/>
        <v>0</v>
      </c>
      <c r="BC11" s="595"/>
      <c r="BD11" s="599"/>
      <c r="BE11" s="591"/>
      <c r="BF11" s="592"/>
      <c r="BG11" s="589"/>
      <c r="BH11" s="593"/>
      <c r="BI11" s="589"/>
      <c r="BJ11" s="594"/>
      <c r="BK11" s="589"/>
      <c r="BL11" s="595"/>
      <c r="BM11" s="591"/>
      <c r="BN11" s="592"/>
    </row>
    <row r="12" spans="1:66" s="500" customFormat="1" ht="17.25" customHeight="1">
      <c r="A12" s="1063"/>
      <c r="B12" s="567"/>
      <c r="C12" s="568">
        <v>0</v>
      </c>
      <c r="D12" s="564" t="s">
        <v>78</v>
      </c>
      <c r="E12" s="569">
        <v>0</v>
      </c>
      <c r="F12" s="564" t="s">
        <v>76</v>
      </c>
      <c r="G12" s="569">
        <v>0</v>
      </c>
      <c r="H12" s="564" t="s">
        <v>76</v>
      </c>
      <c r="I12" s="569">
        <f t="shared" si="0"/>
        <v>0</v>
      </c>
      <c r="J12" s="564" t="s">
        <v>76</v>
      </c>
      <c r="K12" s="570">
        <f t="shared" si="1"/>
        <v>0</v>
      </c>
      <c r="L12" s="571" t="s">
        <v>79</v>
      </c>
      <c r="N12" s="567"/>
      <c r="O12" s="568">
        <v>0</v>
      </c>
      <c r="P12" s="564" t="s">
        <v>78</v>
      </c>
      <c r="Q12" s="569">
        <v>0</v>
      </c>
      <c r="R12" s="564" t="s">
        <v>76</v>
      </c>
      <c r="S12" s="569">
        <v>0</v>
      </c>
      <c r="T12" s="564" t="s">
        <v>76</v>
      </c>
      <c r="U12" s="570">
        <f t="shared" si="2"/>
        <v>0</v>
      </c>
      <c r="V12" s="571" t="s">
        <v>79</v>
      </c>
      <c r="W12" s="570">
        <f t="shared" si="3"/>
        <v>0</v>
      </c>
      <c r="X12" s="564" t="s">
        <v>76</v>
      </c>
      <c r="Y12" s="570">
        <f t="shared" si="4"/>
        <v>0</v>
      </c>
      <c r="Z12" s="564" t="s">
        <v>76</v>
      </c>
      <c r="AA12" s="561"/>
      <c r="AB12" s="561"/>
      <c r="AD12" s="586"/>
      <c r="AE12" s="587"/>
      <c r="AF12" s="588"/>
      <c r="AG12" s="589"/>
      <c r="AH12" s="589">
        <f t="shared" si="5"/>
        <v>0</v>
      </c>
      <c r="AI12" s="590">
        <f t="shared" si="6"/>
        <v>0</v>
      </c>
      <c r="AJ12" s="591"/>
      <c r="AK12" s="592"/>
      <c r="AL12" s="589"/>
      <c r="AM12" s="593"/>
      <c r="AN12" s="589"/>
      <c r="AO12" s="594"/>
      <c r="AP12" s="589"/>
      <c r="AQ12" s="595"/>
      <c r="AR12" s="552"/>
      <c r="AS12" s="596"/>
      <c r="AT12" s="597">
        <f t="shared" si="7"/>
        <v>0</v>
      </c>
      <c r="AU12" s="588"/>
      <c r="AV12" s="592"/>
      <c r="AW12" s="589"/>
      <c r="AX12" s="593"/>
      <c r="AY12" s="589"/>
      <c r="AZ12" s="598"/>
      <c r="BA12" s="552"/>
      <c r="BB12" s="596">
        <f t="shared" si="8"/>
        <v>0</v>
      </c>
      <c r="BC12" s="595"/>
      <c r="BD12" s="599"/>
      <c r="BE12" s="591"/>
      <c r="BF12" s="592"/>
      <c r="BG12" s="589"/>
      <c r="BH12" s="593"/>
      <c r="BI12" s="589"/>
      <c r="BJ12" s="594"/>
      <c r="BK12" s="589"/>
      <c r="BL12" s="595"/>
      <c r="BM12" s="591"/>
      <c r="BN12" s="592"/>
    </row>
    <row r="13" spans="1:66" s="500" customFormat="1" ht="17.25" customHeight="1">
      <c r="A13" s="1063"/>
      <c r="B13" s="567"/>
      <c r="C13" s="568">
        <v>0</v>
      </c>
      <c r="D13" s="564" t="s">
        <v>78</v>
      </c>
      <c r="E13" s="569">
        <v>0</v>
      </c>
      <c r="F13" s="564" t="s">
        <v>76</v>
      </c>
      <c r="G13" s="569">
        <v>0</v>
      </c>
      <c r="H13" s="564" t="s">
        <v>76</v>
      </c>
      <c r="I13" s="569">
        <f t="shared" si="0"/>
        <v>0</v>
      </c>
      <c r="J13" s="564" t="s">
        <v>76</v>
      </c>
      <c r="K13" s="570">
        <f t="shared" si="1"/>
        <v>0</v>
      </c>
      <c r="L13" s="571" t="s">
        <v>79</v>
      </c>
      <c r="N13" s="567"/>
      <c r="O13" s="568">
        <v>0</v>
      </c>
      <c r="P13" s="564" t="s">
        <v>78</v>
      </c>
      <c r="Q13" s="569">
        <v>0</v>
      </c>
      <c r="R13" s="564" t="s">
        <v>76</v>
      </c>
      <c r="S13" s="569">
        <v>0</v>
      </c>
      <c r="T13" s="564" t="s">
        <v>76</v>
      </c>
      <c r="U13" s="570">
        <f t="shared" si="2"/>
        <v>0</v>
      </c>
      <c r="V13" s="571" t="s">
        <v>79</v>
      </c>
      <c r="W13" s="570">
        <f t="shared" si="3"/>
        <v>0</v>
      </c>
      <c r="X13" s="564" t="s">
        <v>76</v>
      </c>
      <c r="Y13" s="570">
        <f t="shared" si="4"/>
        <v>0</v>
      </c>
      <c r="Z13" s="564" t="s">
        <v>76</v>
      </c>
      <c r="AA13" s="561"/>
      <c r="AB13" s="561"/>
      <c r="AD13" s="586"/>
      <c r="AE13" s="587"/>
      <c r="AF13" s="588"/>
      <c r="AG13" s="589"/>
      <c r="AH13" s="589">
        <f t="shared" si="5"/>
        <v>0</v>
      </c>
      <c r="AI13" s="590">
        <f t="shared" si="6"/>
        <v>0</v>
      </c>
      <c r="AJ13" s="591"/>
      <c r="AK13" s="592"/>
      <c r="AL13" s="589"/>
      <c r="AM13" s="593"/>
      <c r="AN13" s="589"/>
      <c r="AO13" s="594"/>
      <c r="AP13" s="589"/>
      <c r="AQ13" s="595"/>
      <c r="AR13" s="552"/>
      <c r="AS13" s="596"/>
      <c r="AT13" s="597">
        <f t="shared" si="7"/>
        <v>0</v>
      </c>
      <c r="AU13" s="588"/>
      <c r="AV13" s="592"/>
      <c r="AW13" s="589"/>
      <c r="AX13" s="593"/>
      <c r="AY13" s="589"/>
      <c r="AZ13" s="598"/>
      <c r="BA13" s="552"/>
      <c r="BB13" s="596">
        <f t="shared" si="8"/>
        <v>0</v>
      </c>
      <c r="BC13" s="595"/>
      <c r="BD13" s="599"/>
      <c r="BE13" s="591"/>
      <c r="BF13" s="592"/>
      <c r="BG13" s="589"/>
      <c r="BH13" s="593"/>
      <c r="BI13" s="589"/>
      <c r="BJ13" s="594"/>
      <c r="BK13" s="589"/>
      <c r="BL13" s="595"/>
      <c r="BM13" s="591"/>
      <c r="BN13" s="592"/>
    </row>
    <row r="14" spans="1:66" s="500" customFormat="1" ht="17.25" customHeight="1">
      <c r="A14" s="1063"/>
      <c r="B14" s="567"/>
      <c r="C14" s="568">
        <v>0</v>
      </c>
      <c r="D14" s="564" t="s">
        <v>78</v>
      </c>
      <c r="E14" s="569">
        <v>0</v>
      </c>
      <c r="F14" s="564" t="s">
        <v>76</v>
      </c>
      <c r="G14" s="569">
        <v>0</v>
      </c>
      <c r="H14" s="564" t="s">
        <v>76</v>
      </c>
      <c r="I14" s="569">
        <f t="shared" si="0"/>
        <v>0</v>
      </c>
      <c r="J14" s="564" t="s">
        <v>76</v>
      </c>
      <c r="K14" s="570">
        <f t="shared" si="1"/>
        <v>0</v>
      </c>
      <c r="L14" s="571" t="s">
        <v>79</v>
      </c>
      <c r="N14" s="567"/>
      <c r="O14" s="568">
        <v>0</v>
      </c>
      <c r="P14" s="564" t="s">
        <v>78</v>
      </c>
      <c r="Q14" s="569">
        <v>0</v>
      </c>
      <c r="R14" s="564" t="s">
        <v>76</v>
      </c>
      <c r="S14" s="569">
        <v>0</v>
      </c>
      <c r="T14" s="564" t="s">
        <v>76</v>
      </c>
      <c r="U14" s="570">
        <f t="shared" si="2"/>
        <v>0</v>
      </c>
      <c r="V14" s="571" t="s">
        <v>79</v>
      </c>
      <c r="W14" s="570">
        <f t="shared" si="3"/>
        <v>0</v>
      </c>
      <c r="X14" s="564" t="s">
        <v>76</v>
      </c>
      <c r="Y14" s="570">
        <f t="shared" si="4"/>
        <v>0</v>
      </c>
      <c r="Z14" s="564" t="s">
        <v>76</v>
      </c>
      <c r="AA14" s="561"/>
      <c r="AB14" s="561"/>
      <c r="AD14" s="586"/>
      <c r="AE14" s="587"/>
      <c r="AF14" s="588"/>
      <c r="AG14" s="589"/>
      <c r="AH14" s="589">
        <f t="shared" si="5"/>
        <v>0</v>
      </c>
      <c r="AI14" s="590">
        <f t="shared" si="6"/>
        <v>0</v>
      </c>
      <c r="AJ14" s="591"/>
      <c r="AK14" s="592"/>
      <c r="AL14" s="589"/>
      <c r="AM14" s="593"/>
      <c r="AN14" s="589"/>
      <c r="AO14" s="594"/>
      <c r="AP14" s="589"/>
      <c r="AQ14" s="595"/>
      <c r="AR14" s="552"/>
      <c r="AS14" s="596"/>
      <c r="AT14" s="597">
        <f t="shared" si="7"/>
        <v>0</v>
      </c>
      <c r="AU14" s="588"/>
      <c r="AV14" s="592"/>
      <c r="AW14" s="589"/>
      <c r="AX14" s="593"/>
      <c r="AY14" s="589"/>
      <c r="AZ14" s="598"/>
      <c r="BA14" s="552"/>
      <c r="BB14" s="596">
        <f t="shared" si="8"/>
        <v>0</v>
      </c>
      <c r="BC14" s="595"/>
      <c r="BD14" s="599"/>
      <c r="BE14" s="591"/>
      <c r="BF14" s="592"/>
      <c r="BG14" s="589"/>
      <c r="BH14" s="593"/>
      <c r="BI14" s="589"/>
      <c r="BJ14" s="594"/>
      <c r="BK14" s="589"/>
      <c r="BL14" s="595"/>
      <c r="BM14" s="591"/>
      <c r="BN14" s="592"/>
    </row>
    <row r="15" spans="1:66" s="500" customFormat="1" ht="17.25" customHeight="1">
      <c r="A15" s="1063"/>
      <c r="B15" s="567"/>
      <c r="C15" s="568">
        <v>0</v>
      </c>
      <c r="D15" s="564" t="s">
        <v>78</v>
      </c>
      <c r="E15" s="569">
        <v>0</v>
      </c>
      <c r="F15" s="564" t="s">
        <v>76</v>
      </c>
      <c r="G15" s="569">
        <v>0</v>
      </c>
      <c r="H15" s="564" t="s">
        <v>76</v>
      </c>
      <c r="I15" s="569">
        <f t="shared" si="0"/>
        <v>0</v>
      </c>
      <c r="J15" s="564" t="s">
        <v>76</v>
      </c>
      <c r="K15" s="570">
        <f t="shared" si="1"/>
        <v>0</v>
      </c>
      <c r="L15" s="571" t="s">
        <v>79</v>
      </c>
      <c r="N15" s="567"/>
      <c r="O15" s="568">
        <v>0</v>
      </c>
      <c r="P15" s="564" t="s">
        <v>78</v>
      </c>
      <c r="Q15" s="569">
        <v>0</v>
      </c>
      <c r="R15" s="564" t="s">
        <v>76</v>
      </c>
      <c r="S15" s="569">
        <v>0</v>
      </c>
      <c r="T15" s="564" t="s">
        <v>76</v>
      </c>
      <c r="U15" s="570">
        <f t="shared" si="2"/>
        <v>0</v>
      </c>
      <c r="V15" s="571" t="s">
        <v>79</v>
      </c>
      <c r="W15" s="570">
        <f t="shared" si="3"/>
        <v>0</v>
      </c>
      <c r="X15" s="564" t="s">
        <v>76</v>
      </c>
      <c r="Y15" s="570">
        <f t="shared" si="4"/>
        <v>0</v>
      </c>
      <c r="Z15" s="564" t="s">
        <v>76</v>
      </c>
      <c r="AA15" s="561"/>
      <c r="AB15" s="561"/>
      <c r="AD15" s="586"/>
      <c r="AE15" s="587"/>
      <c r="AF15" s="588"/>
      <c r="AG15" s="589"/>
      <c r="AH15" s="589">
        <f t="shared" si="5"/>
        <v>0</v>
      </c>
      <c r="AI15" s="590">
        <f t="shared" si="6"/>
        <v>0</v>
      </c>
      <c r="AJ15" s="591"/>
      <c r="AK15" s="592"/>
      <c r="AL15" s="589"/>
      <c r="AM15" s="593"/>
      <c r="AN15" s="589"/>
      <c r="AO15" s="594"/>
      <c r="AP15" s="589"/>
      <c r="AQ15" s="595"/>
      <c r="AR15" s="552"/>
      <c r="AS15" s="596"/>
      <c r="AT15" s="597">
        <f t="shared" si="7"/>
        <v>0</v>
      </c>
      <c r="AU15" s="588"/>
      <c r="AV15" s="592"/>
      <c r="AW15" s="589"/>
      <c r="AX15" s="593"/>
      <c r="AY15" s="589"/>
      <c r="AZ15" s="598"/>
      <c r="BA15" s="552"/>
      <c r="BB15" s="596">
        <f t="shared" si="8"/>
        <v>0</v>
      </c>
      <c r="BC15" s="595"/>
      <c r="BD15" s="599"/>
      <c r="BE15" s="591"/>
      <c r="BF15" s="592"/>
      <c r="BG15" s="589"/>
      <c r="BH15" s="593"/>
      <c r="BI15" s="589"/>
      <c r="BJ15" s="594"/>
      <c r="BK15" s="589"/>
      <c r="BL15" s="595"/>
      <c r="BM15" s="591"/>
      <c r="BN15" s="592"/>
    </row>
    <row r="16" spans="1:66" s="500" customFormat="1" ht="17.25" customHeight="1">
      <c r="A16" s="1063"/>
      <c r="B16" s="567"/>
      <c r="C16" s="568">
        <v>0</v>
      </c>
      <c r="D16" s="564" t="s">
        <v>78</v>
      </c>
      <c r="E16" s="569">
        <v>0</v>
      </c>
      <c r="F16" s="564" t="s">
        <v>76</v>
      </c>
      <c r="G16" s="569">
        <v>0</v>
      </c>
      <c r="H16" s="564" t="s">
        <v>76</v>
      </c>
      <c r="I16" s="569">
        <f t="shared" si="0"/>
        <v>0</v>
      </c>
      <c r="J16" s="564" t="s">
        <v>76</v>
      </c>
      <c r="K16" s="570">
        <f t="shared" si="1"/>
        <v>0</v>
      </c>
      <c r="L16" s="571" t="s">
        <v>79</v>
      </c>
      <c r="N16" s="567"/>
      <c r="O16" s="568">
        <v>0</v>
      </c>
      <c r="P16" s="564" t="s">
        <v>78</v>
      </c>
      <c r="Q16" s="569">
        <v>0</v>
      </c>
      <c r="R16" s="564" t="s">
        <v>76</v>
      </c>
      <c r="S16" s="569">
        <v>0</v>
      </c>
      <c r="T16" s="564" t="s">
        <v>76</v>
      </c>
      <c r="U16" s="570">
        <f t="shared" si="2"/>
        <v>0</v>
      </c>
      <c r="V16" s="571" t="s">
        <v>79</v>
      </c>
      <c r="W16" s="570">
        <f t="shared" si="3"/>
        <v>0</v>
      </c>
      <c r="X16" s="564" t="s">
        <v>76</v>
      </c>
      <c r="Y16" s="570">
        <f t="shared" si="4"/>
        <v>0</v>
      </c>
      <c r="Z16" s="564" t="s">
        <v>76</v>
      </c>
      <c r="AA16" s="561"/>
      <c r="AB16" s="561"/>
      <c r="AD16" s="586"/>
      <c r="AE16" s="587"/>
      <c r="AF16" s="588"/>
      <c r="AG16" s="589"/>
      <c r="AH16" s="589">
        <f t="shared" si="5"/>
        <v>0</v>
      </c>
      <c r="AI16" s="590">
        <f t="shared" si="6"/>
        <v>0</v>
      </c>
      <c r="AJ16" s="591"/>
      <c r="AK16" s="592"/>
      <c r="AL16" s="589"/>
      <c r="AM16" s="593"/>
      <c r="AN16" s="589"/>
      <c r="AO16" s="594"/>
      <c r="AP16" s="589"/>
      <c r="AQ16" s="595"/>
      <c r="AR16" s="552"/>
      <c r="AS16" s="596"/>
      <c r="AT16" s="597">
        <f t="shared" si="7"/>
        <v>0</v>
      </c>
      <c r="AU16" s="588"/>
      <c r="AV16" s="592"/>
      <c r="AW16" s="589"/>
      <c r="AX16" s="593"/>
      <c r="AY16" s="589"/>
      <c r="AZ16" s="598"/>
      <c r="BA16" s="552"/>
      <c r="BB16" s="596">
        <f t="shared" si="8"/>
        <v>0</v>
      </c>
      <c r="BC16" s="595"/>
      <c r="BD16" s="599"/>
      <c r="BE16" s="591"/>
      <c r="BF16" s="592"/>
      <c r="BG16" s="589"/>
      <c r="BH16" s="593"/>
      <c r="BI16" s="589"/>
      <c r="BJ16" s="594"/>
      <c r="BK16" s="589"/>
      <c r="BL16" s="595"/>
      <c r="BM16" s="591"/>
      <c r="BN16" s="592"/>
    </row>
    <row r="17" spans="1:66" s="500" customFormat="1" ht="17.25" customHeight="1">
      <c r="A17" s="1063"/>
      <c r="B17" s="567"/>
      <c r="C17" s="568">
        <v>0</v>
      </c>
      <c r="D17" s="564" t="s">
        <v>78</v>
      </c>
      <c r="E17" s="569">
        <v>0</v>
      </c>
      <c r="F17" s="564" t="s">
        <v>76</v>
      </c>
      <c r="G17" s="569">
        <v>0</v>
      </c>
      <c r="H17" s="564" t="s">
        <v>76</v>
      </c>
      <c r="I17" s="569">
        <f t="shared" si="0"/>
        <v>0</v>
      </c>
      <c r="J17" s="564" t="s">
        <v>76</v>
      </c>
      <c r="K17" s="570">
        <f t="shared" si="1"/>
        <v>0</v>
      </c>
      <c r="L17" s="571" t="s">
        <v>79</v>
      </c>
      <c r="N17" s="567"/>
      <c r="O17" s="568">
        <v>0</v>
      </c>
      <c r="P17" s="564" t="s">
        <v>78</v>
      </c>
      <c r="Q17" s="569">
        <v>0</v>
      </c>
      <c r="R17" s="564" t="s">
        <v>76</v>
      </c>
      <c r="S17" s="569">
        <v>0</v>
      </c>
      <c r="T17" s="564" t="s">
        <v>76</v>
      </c>
      <c r="U17" s="570">
        <f t="shared" si="2"/>
        <v>0</v>
      </c>
      <c r="V17" s="571" t="s">
        <v>79</v>
      </c>
      <c r="W17" s="570">
        <f t="shared" si="3"/>
        <v>0</v>
      </c>
      <c r="X17" s="564" t="s">
        <v>76</v>
      </c>
      <c r="Y17" s="570">
        <f t="shared" si="4"/>
        <v>0</v>
      </c>
      <c r="Z17" s="564" t="s">
        <v>76</v>
      </c>
      <c r="AA17" s="561"/>
      <c r="AB17" s="561"/>
      <c r="AD17" s="586"/>
      <c r="AE17" s="587"/>
      <c r="AF17" s="588"/>
      <c r="AG17" s="589"/>
      <c r="AH17" s="589">
        <f t="shared" si="5"/>
        <v>0</v>
      </c>
      <c r="AI17" s="590">
        <f t="shared" si="6"/>
        <v>0</v>
      </c>
      <c r="AJ17" s="591"/>
      <c r="AK17" s="592"/>
      <c r="AL17" s="589"/>
      <c r="AM17" s="593"/>
      <c r="AN17" s="589"/>
      <c r="AO17" s="594"/>
      <c r="AP17" s="589"/>
      <c r="AQ17" s="595"/>
      <c r="AR17" s="552"/>
      <c r="AS17" s="596"/>
      <c r="AT17" s="597">
        <f t="shared" si="7"/>
        <v>0</v>
      </c>
      <c r="AU17" s="588"/>
      <c r="AV17" s="592"/>
      <c r="AW17" s="589"/>
      <c r="AX17" s="593"/>
      <c r="AY17" s="589"/>
      <c r="AZ17" s="598"/>
      <c r="BA17" s="552"/>
      <c r="BB17" s="596">
        <f t="shared" si="8"/>
        <v>0</v>
      </c>
      <c r="BC17" s="595"/>
      <c r="BD17" s="599"/>
      <c r="BE17" s="591"/>
      <c r="BF17" s="592"/>
      <c r="BG17" s="589"/>
      <c r="BH17" s="593"/>
      <c r="BI17" s="589"/>
      <c r="BJ17" s="594"/>
      <c r="BK17" s="589"/>
      <c r="BL17" s="595"/>
      <c r="BM17" s="591"/>
      <c r="BN17" s="592"/>
    </row>
    <row r="18" spans="1:66" s="500" customFormat="1" ht="17.25" customHeight="1">
      <c r="A18" s="1063"/>
      <c r="B18" s="567"/>
      <c r="C18" s="568">
        <v>0</v>
      </c>
      <c r="D18" s="564" t="s">
        <v>78</v>
      </c>
      <c r="E18" s="569">
        <v>0</v>
      </c>
      <c r="F18" s="564" t="s">
        <v>76</v>
      </c>
      <c r="G18" s="569">
        <v>0</v>
      </c>
      <c r="H18" s="564" t="s">
        <v>76</v>
      </c>
      <c r="I18" s="569">
        <f t="shared" si="0"/>
        <v>0</v>
      </c>
      <c r="J18" s="564" t="s">
        <v>76</v>
      </c>
      <c r="K18" s="570">
        <f t="shared" si="1"/>
        <v>0</v>
      </c>
      <c r="L18" s="571" t="s">
        <v>79</v>
      </c>
      <c r="N18" s="567"/>
      <c r="O18" s="568">
        <v>0</v>
      </c>
      <c r="P18" s="564" t="s">
        <v>78</v>
      </c>
      <c r="Q18" s="569">
        <v>0</v>
      </c>
      <c r="R18" s="564" t="s">
        <v>76</v>
      </c>
      <c r="S18" s="569">
        <v>0</v>
      </c>
      <c r="T18" s="564" t="s">
        <v>76</v>
      </c>
      <c r="U18" s="570">
        <f t="shared" si="2"/>
        <v>0</v>
      </c>
      <c r="V18" s="571" t="s">
        <v>79</v>
      </c>
      <c r="W18" s="570">
        <f t="shared" si="3"/>
        <v>0</v>
      </c>
      <c r="X18" s="564" t="s">
        <v>76</v>
      </c>
      <c r="Y18" s="570">
        <f t="shared" si="4"/>
        <v>0</v>
      </c>
      <c r="Z18" s="564" t="s">
        <v>76</v>
      </c>
      <c r="AA18" s="561"/>
      <c r="AB18" s="561"/>
      <c r="AD18" s="586"/>
      <c r="AE18" s="587"/>
      <c r="AF18" s="588"/>
      <c r="AG18" s="589"/>
      <c r="AH18" s="589">
        <f t="shared" si="5"/>
        <v>0</v>
      </c>
      <c r="AI18" s="590">
        <f t="shared" si="6"/>
        <v>0</v>
      </c>
      <c r="AJ18" s="591"/>
      <c r="AK18" s="592"/>
      <c r="AL18" s="589"/>
      <c r="AM18" s="593"/>
      <c r="AN18" s="589"/>
      <c r="AO18" s="594"/>
      <c r="AP18" s="589"/>
      <c r="AQ18" s="595"/>
      <c r="AR18" s="552"/>
      <c r="AS18" s="596"/>
      <c r="AT18" s="597">
        <f t="shared" si="7"/>
        <v>0</v>
      </c>
      <c r="AU18" s="588"/>
      <c r="AV18" s="592"/>
      <c r="AW18" s="589"/>
      <c r="AX18" s="593"/>
      <c r="AY18" s="589"/>
      <c r="AZ18" s="598"/>
      <c r="BA18" s="552"/>
      <c r="BB18" s="596">
        <f t="shared" si="8"/>
        <v>0</v>
      </c>
      <c r="BC18" s="595"/>
      <c r="BD18" s="599"/>
      <c r="BE18" s="591"/>
      <c r="BF18" s="592"/>
      <c r="BG18" s="589"/>
      <c r="BH18" s="593"/>
      <c r="BI18" s="589"/>
      <c r="BJ18" s="594"/>
      <c r="BK18" s="589"/>
      <c r="BL18" s="595"/>
      <c r="BM18" s="591"/>
      <c r="BN18" s="592"/>
    </row>
    <row r="19" spans="1:66" s="500" customFormat="1" ht="17.25" customHeight="1">
      <c r="A19" s="1063"/>
      <c r="B19" s="567"/>
      <c r="C19" s="568">
        <v>0</v>
      </c>
      <c r="D19" s="564" t="s">
        <v>78</v>
      </c>
      <c r="E19" s="569">
        <v>0</v>
      </c>
      <c r="F19" s="564" t="s">
        <v>76</v>
      </c>
      <c r="G19" s="569">
        <v>0</v>
      </c>
      <c r="H19" s="564" t="s">
        <v>76</v>
      </c>
      <c r="I19" s="569">
        <f t="shared" si="0"/>
        <v>0</v>
      </c>
      <c r="J19" s="564" t="s">
        <v>76</v>
      </c>
      <c r="K19" s="570">
        <f t="shared" si="1"/>
        <v>0</v>
      </c>
      <c r="L19" s="571" t="s">
        <v>79</v>
      </c>
      <c r="N19" s="567"/>
      <c r="O19" s="568">
        <v>0</v>
      </c>
      <c r="P19" s="564" t="s">
        <v>78</v>
      </c>
      <c r="Q19" s="569">
        <v>0</v>
      </c>
      <c r="R19" s="564" t="s">
        <v>76</v>
      </c>
      <c r="S19" s="569">
        <v>0</v>
      </c>
      <c r="T19" s="564" t="s">
        <v>76</v>
      </c>
      <c r="U19" s="570">
        <f t="shared" si="2"/>
        <v>0</v>
      </c>
      <c r="V19" s="571" t="s">
        <v>79</v>
      </c>
      <c r="W19" s="570">
        <f t="shared" si="3"/>
        <v>0</v>
      </c>
      <c r="X19" s="564" t="s">
        <v>76</v>
      </c>
      <c r="Y19" s="570">
        <f t="shared" si="4"/>
        <v>0</v>
      </c>
      <c r="Z19" s="564" t="s">
        <v>76</v>
      </c>
      <c r="AA19" s="561"/>
      <c r="AB19" s="561"/>
      <c r="AD19" s="586"/>
      <c r="AE19" s="587"/>
      <c r="AF19" s="588"/>
      <c r="AG19" s="589"/>
      <c r="AH19" s="589">
        <f t="shared" si="5"/>
        <v>0</v>
      </c>
      <c r="AI19" s="590">
        <f t="shared" si="6"/>
        <v>0</v>
      </c>
      <c r="AJ19" s="591"/>
      <c r="AK19" s="592"/>
      <c r="AL19" s="589"/>
      <c r="AM19" s="593"/>
      <c r="AN19" s="589"/>
      <c r="AO19" s="594"/>
      <c r="AP19" s="589"/>
      <c r="AQ19" s="595"/>
      <c r="AR19" s="552"/>
      <c r="AS19" s="596"/>
      <c r="AT19" s="597">
        <f t="shared" si="7"/>
        <v>0</v>
      </c>
      <c r="AU19" s="588"/>
      <c r="AV19" s="592"/>
      <c r="AW19" s="589"/>
      <c r="AX19" s="593"/>
      <c r="AY19" s="589"/>
      <c r="AZ19" s="598"/>
      <c r="BA19" s="552"/>
      <c r="BB19" s="596">
        <f t="shared" si="8"/>
        <v>0</v>
      </c>
      <c r="BC19" s="595"/>
      <c r="BD19" s="599"/>
      <c r="BE19" s="591"/>
      <c r="BF19" s="592"/>
      <c r="BG19" s="589"/>
      <c r="BH19" s="593"/>
      <c r="BI19" s="589"/>
      <c r="BJ19" s="594"/>
      <c r="BK19" s="589"/>
      <c r="BL19" s="595"/>
      <c r="BM19" s="591"/>
      <c r="BN19" s="592"/>
    </row>
    <row r="20" spans="1:66" s="500" customFormat="1" ht="17.25" customHeight="1">
      <c r="A20" s="1063"/>
      <c r="B20" s="567"/>
      <c r="C20" s="568">
        <v>0</v>
      </c>
      <c r="D20" s="564" t="s">
        <v>78</v>
      </c>
      <c r="E20" s="569">
        <v>0</v>
      </c>
      <c r="F20" s="564" t="s">
        <v>76</v>
      </c>
      <c r="G20" s="569">
        <v>0</v>
      </c>
      <c r="H20" s="564" t="s">
        <v>76</v>
      </c>
      <c r="I20" s="569">
        <f t="shared" si="0"/>
        <v>0</v>
      </c>
      <c r="J20" s="564" t="s">
        <v>76</v>
      </c>
      <c r="K20" s="570">
        <f t="shared" si="1"/>
        <v>0</v>
      </c>
      <c r="L20" s="571" t="s">
        <v>79</v>
      </c>
      <c r="N20" s="567"/>
      <c r="O20" s="568">
        <v>0</v>
      </c>
      <c r="P20" s="564" t="s">
        <v>78</v>
      </c>
      <c r="Q20" s="569">
        <v>0</v>
      </c>
      <c r="R20" s="564" t="s">
        <v>76</v>
      </c>
      <c r="S20" s="569">
        <v>0</v>
      </c>
      <c r="T20" s="564" t="s">
        <v>76</v>
      </c>
      <c r="U20" s="570">
        <f t="shared" si="2"/>
        <v>0</v>
      </c>
      <c r="V20" s="571" t="s">
        <v>79</v>
      </c>
      <c r="W20" s="570">
        <f t="shared" si="3"/>
        <v>0</v>
      </c>
      <c r="X20" s="564" t="s">
        <v>76</v>
      </c>
      <c r="Y20" s="570">
        <f t="shared" si="4"/>
        <v>0</v>
      </c>
      <c r="Z20" s="564" t="s">
        <v>76</v>
      </c>
      <c r="AA20" s="561"/>
      <c r="AB20" s="561"/>
      <c r="AD20" s="586"/>
      <c r="AE20" s="587"/>
      <c r="AF20" s="588"/>
      <c r="AG20" s="589"/>
      <c r="AH20" s="589">
        <f t="shared" si="5"/>
        <v>0</v>
      </c>
      <c r="AI20" s="590">
        <f t="shared" si="6"/>
        <v>0</v>
      </c>
      <c r="AJ20" s="591"/>
      <c r="AK20" s="592"/>
      <c r="AL20" s="589"/>
      <c r="AM20" s="593"/>
      <c r="AN20" s="589"/>
      <c r="AO20" s="594"/>
      <c r="AP20" s="589"/>
      <c r="AQ20" s="595"/>
      <c r="AR20" s="552"/>
      <c r="AS20" s="596"/>
      <c r="AT20" s="597">
        <f t="shared" si="7"/>
        <v>0</v>
      </c>
      <c r="AU20" s="588"/>
      <c r="AV20" s="592"/>
      <c r="AW20" s="589"/>
      <c r="AX20" s="593"/>
      <c r="AY20" s="589"/>
      <c r="AZ20" s="598"/>
      <c r="BA20" s="552"/>
      <c r="BB20" s="596">
        <f t="shared" si="8"/>
        <v>0</v>
      </c>
      <c r="BC20" s="595"/>
      <c r="BD20" s="599"/>
      <c r="BE20" s="591"/>
      <c r="BF20" s="592"/>
      <c r="BG20" s="589"/>
      <c r="BH20" s="593"/>
      <c r="BI20" s="589"/>
      <c r="BJ20" s="594"/>
      <c r="BK20" s="589"/>
      <c r="BL20" s="595"/>
      <c r="BM20" s="591"/>
      <c r="BN20" s="592"/>
    </row>
    <row r="21" spans="1:66" s="500" customFormat="1" ht="17.25" customHeight="1">
      <c r="A21" s="1063"/>
      <c r="B21" s="567"/>
      <c r="C21" s="568">
        <v>0</v>
      </c>
      <c r="D21" s="564" t="s">
        <v>78</v>
      </c>
      <c r="E21" s="569">
        <v>0</v>
      </c>
      <c r="F21" s="564" t="s">
        <v>76</v>
      </c>
      <c r="G21" s="569">
        <v>0</v>
      </c>
      <c r="H21" s="564" t="s">
        <v>76</v>
      </c>
      <c r="I21" s="569">
        <f t="shared" si="0"/>
        <v>0</v>
      </c>
      <c r="J21" s="564" t="s">
        <v>76</v>
      </c>
      <c r="K21" s="570">
        <f t="shared" si="1"/>
        <v>0</v>
      </c>
      <c r="L21" s="571" t="s">
        <v>79</v>
      </c>
      <c r="N21" s="567"/>
      <c r="O21" s="568">
        <v>0</v>
      </c>
      <c r="P21" s="564" t="s">
        <v>78</v>
      </c>
      <c r="Q21" s="569">
        <v>0</v>
      </c>
      <c r="R21" s="564" t="s">
        <v>76</v>
      </c>
      <c r="S21" s="569">
        <v>0</v>
      </c>
      <c r="T21" s="564" t="s">
        <v>76</v>
      </c>
      <c r="U21" s="570">
        <f t="shared" si="2"/>
        <v>0</v>
      </c>
      <c r="V21" s="571" t="s">
        <v>79</v>
      </c>
      <c r="W21" s="570">
        <f t="shared" si="3"/>
        <v>0</v>
      </c>
      <c r="X21" s="564" t="s">
        <v>76</v>
      </c>
      <c r="Y21" s="570">
        <f t="shared" si="4"/>
        <v>0</v>
      </c>
      <c r="Z21" s="564" t="s">
        <v>76</v>
      </c>
      <c r="AA21" s="561"/>
      <c r="AB21" s="561"/>
      <c r="AD21" s="586"/>
      <c r="AE21" s="587"/>
      <c r="AF21" s="588"/>
      <c r="AG21" s="589"/>
      <c r="AH21" s="589">
        <f t="shared" si="5"/>
        <v>0</v>
      </c>
      <c r="AI21" s="590">
        <f t="shared" si="6"/>
        <v>0</v>
      </c>
      <c r="AJ21" s="591"/>
      <c r="AK21" s="592"/>
      <c r="AL21" s="589"/>
      <c r="AM21" s="593"/>
      <c r="AN21" s="589"/>
      <c r="AO21" s="594"/>
      <c r="AP21" s="589"/>
      <c r="AQ21" s="595"/>
      <c r="AR21" s="552"/>
      <c r="AS21" s="596"/>
      <c r="AT21" s="597">
        <f t="shared" si="7"/>
        <v>0</v>
      </c>
      <c r="AU21" s="588"/>
      <c r="AV21" s="592"/>
      <c r="AW21" s="589"/>
      <c r="AX21" s="593"/>
      <c r="AY21" s="589"/>
      <c r="AZ21" s="598"/>
      <c r="BA21" s="552"/>
      <c r="BB21" s="596">
        <f t="shared" si="8"/>
        <v>0</v>
      </c>
      <c r="BC21" s="595"/>
      <c r="BD21" s="599"/>
      <c r="BE21" s="591"/>
      <c r="BF21" s="592"/>
      <c r="BG21" s="589"/>
      <c r="BH21" s="593"/>
      <c r="BI21" s="589"/>
      <c r="BJ21" s="594"/>
      <c r="BK21" s="589"/>
      <c r="BL21" s="595"/>
      <c r="BM21" s="591"/>
      <c r="BN21" s="592"/>
    </row>
    <row r="22" spans="1:66" s="500" customFormat="1" ht="17.25" customHeight="1">
      <c r="A22" s="1063"/>
      <c r="B22" s="567"/>
      <c r="C22" s="568">
        <v>0</v>
      </c>
      <c r="D22" s="564" t="s">
        <v>78</v>
      </c>
      <c r="E22" s="569">
        <v>0</v>
      </c>
      <c r="F22" s="564" t="s">
        <v>76</v>
      </c>
      <c r="G22" s="569">
        <v>0</v>
      </c>
      <c r="H22" s="564" t="s">
        <v>76</v>
      </c>
      <c r="I22" s="569">
        <f t="shared" si="0"/>
        <v>0</v>
      </c>
      <c r="J22" s="564" t="s">
        <v>76</v>
      </c>
      <c r="K22" s="570">
        <f t="shared" si="1"/>
        <v>0</v>
      </c>
      <c r="L22" s="571" t="s">
        <v>79</v>
      </c>
      <c r="N22" s="567"/>
      <c r="O22" s="568">
        <v>0</v>
      </c>
      <c r="P22" s="564" t="s">
        <v>78</v>
      </c>
      <c r="Q22" s="569">
        <v>0</v>
      </c>
      <c r="R22" s="564" t="s">
        <v>76</v>
      </c>
      <c r="S22" s="569">
        <v>0</v>
      </c>
      <c r="T22" s="564" t="s">
        <v>76</v>
      </c>
      <c r="U22" s="570">
        <f t="shared" si="2"/>
        <v>0</v>
      </c>
      <c r="V22" s="571" t="s">
        <v>79</v>
      </c>
      <c r="W22" s="570">
        <f t="shared" si="3"/>
        <v>0</v>
      </c>
      <c r="X22" s="564" t="s">
        <v>76</v>
      </c>
      <c r="Y22" s="570">
        <f t="shared" si="4"/>
        <v>0</v>
      </c>
      <c r="Z22" s="564" t="s">
        <v>76</v>
      </c>
      <c r="AA22" s="561"/>
      <c r="AB22" s="561"/>
      <c r="AD22" s="586"/>
      <c r="AE22" s="587"/>
      <c r="AF22" s="588"/>
      <c r="AG22" s="589"/>
      <c r="AH22" s="589">
        <f t="shared" si="5"/>
        <v>0</v>
      </c>
      <c r="AI22" s="590">
        <f t="shared" si="6"/>
        <v>0</v>
      </c>
      <c r="AJ22" s="591"/>
      <c r="AK22" s="592"/>
      <c r="AL22" s="589"/>
      <c r="AM22" s="593"/>
      <c r="AN22" s="589"/>
      <c r="AO22" s="594"/>
      <c r="AP22" s="589"/>
      <c r="AQ22" s="595"/>
      <c r="AR22" s="552"/>
      <c r="AS22" s="596"/>
      <c r="AT22" s="597">
        <f t="shared" si="7"/>
        <v>0</v>
      </c>
      <c r="AU22" s="588"/>
      <c r="AV22" s="592"/>
      <c r="AW22" s="589"/>
      <c r="AX22" s="593"/>
      <c r="AY22" s="589"/>
      <c r="AZ22" s="598"/>
      <c r="BA22" s="552"/>
      <c r="BB22" s="596">
        <f t="shared" si="8"/>
        <v>0</v>
      </c>
      <c r="BC22" s="595"/>
      <c r="BD22" s="599"/>
      <c r="BE22" s="591"/>
      <c r="BF22" s="592"/>
      <c r="BG22" s="589"/>
      <c r="BH22" s="593"/>
      <c r="BI22" s="589"/>
      <c r="BJ22" s="594"/>
      <c r="BK22" s="589"/>
      <c r="BL22" s="595"/>
      <c r="BM22" s="591"/>
      <c r="BN22" s="592"/>
    </row>
    <row r="23" spans="1:66" s="500" customFormat="1" ht="17.25" customHeight="1">
      <c r="A23" s="1063"/>
      <c r="B23" s="567"/>
      <c r="C23" s="568">
        <v>0</v>
      </c>
      <c r="D23" s="564" t="s">
        <v>78</v>
      </c>
      <c r="E23" s="569">
        <v>0</v>
      </c>
      <c r="F23" s="564" t="s">
        <v>76</v>
      </c>
      <c r="G23" s="569">
        <v>0</v>
      </c>
      <c r="H23" s="564" t="s">
        <v>76</v>
      </c>
      <c r="I23" s="569">
        <f t="shared" si="0"/>
        <v>0</v>
      </c>
      <c r="J23" s="564" t="s">
        <v>76</v>
      </c>
      <c r="K23" s="570">
        <f t="shared" si="1"/>
        <v>0</v>
      </c>
      <c r="L23" s="571" t="s">
        <v>79</v>
      </c>
      <c r="N23" s="567"/>
      <c r="O23" s="568">
        <v>0</v>
      </c>
      <c r="P23" s="564" t="s">
        <v>78</v>
      </c>
      <c r="Q23" s="569">
        <v>0</v>
      </c>
      <c r="R23" s="564" t="s">
        <v>76</v>
      </c>
      <c r="S23" s="569">
        <v>0</v>
      </c>
      <c r="T23" s="564" t="s">
        <v>76</v>
      </c>
      <c r="U23" s="570">
        <f t="shared" si="2"/>
        <v>0</v>
      </c>
      <c r="V23" s="571" t="s">
        <v>79</v>
      </c>
      <c r="W23" s="570">
        <f t="shared" si="3"/>
        <v>0</v>
      </c>
      <c r="X23" s="564" t="s">
        <v>76</v>
      </c>
      <c r="Y23" s="570">
        <f t="shared" si="4"/>
        <v>0</v>
      </c>
      <c r="Z23" s="564" t="s">
        <v>76</v>
      </c>
      <c r="AA23" s="561"/>
      <c r="AB23" s="561"/>
      <c r="AD23" s="586"/>
      <c r="AE23" s="587"/>
      <c r="AF23" s="588"/>
      <c r="AG23" s="589"/>
      <c r="AH23" s="589">
        <f t="shared" si="5"/>
        <v>0</v>
      </c>
      <c r="AI23" s="590">
        <f t="shared" si="6"/>
        <v>0</v>
      </c>
      <c r="AJ23" s="591"/>
      <c r="AK23" s="592"/>
      <c r="AL23" s="589"/>
      <c r="AM23" s="593"/>
      <c r="AN23" s="589"/>
      <c r="AO23" s="594"/>
      <c r="AP23" s="589"/>
      <c r="AQ23" s="595"/>
      <c r="AR23" s="552"/>
      <c r="AS23" s="596"/>
      <c r="AT23" s="597">
        <f t="shared" si="7"/>
        <v>0</v>
      </c>
      <c r="AU23" s="588"/>
      <c r="AV23" s="592"/>
      <c r="AW23" s="589"/>
      <c r="AX23" s="593"/>
      <c r="AY23" s="589"/>
      <c r="AZ23" s="598"/>
      <c r="BA23" s="552"/>
      <c r="BB23" s="596">
        <f t="shared" si="8"/>
        <v>0</v>
      </c>
      <c r="BC23" s="595"/>
      <c r="BD23" s="599"/>
      <c r="BE23" s="591"/>
      <c r="BF23" s="592"/>
      <c r="BG23" s="589"/>
      <c r="BH23" s="593"/>
      <c r="BI23" s="589"/>
      <c r="BJ23" s="594"/>
      <c r="BK23" s="589"/>
      <c r="BL23" s="595"/>
      <c r="BM23" s="591"/>
      <c r="BN23" s="592"/>
    </row>
    <row r="24" spans="1:66" s="500" customFormat="1" ht="17.25" customHeight="1">
      <c r="A24" s="1063"/>
      <c r="B24" s="567"/>
      <c r="C24" s="568">
        <v>0</v>
      </c>
      <c r="D24" s="564" t="s">
        <v>78</v>
      </c>
      <c r="E24" s="569">
        <v>0</v>
      </c>
      <c r="F24" s="564" t="s">
        <v>76</v>
      </c>
      <c r="G24" s="569">
        <v>0</v>
      </c>
      <c r="H24" s="564" t="s">
        <v>76</v>
      </c>
      <c r="I24" s="569">
        <f t="shared" si="0"/>
        <v>0</v>
      </c>
      <c r="J24" s="564" t="s">
        <v>76</v>
      </c>
      <c r="K24" s="570">
        <f t="shared" si="1"/>
        <v>0</v>
      </c>
      <c r="L24" s="571" t="s">
        <v>79</v>
      </c>
      <c r="N24" s="567"/>
      <c r="O24" s="568">
        <v>0</v>
      </c>
      <c r="P24" s="564" t="s">
        <v>78</v>
      </c>
      <c r="Q24" s="569">
        <v>0</v>
      </c>
      <c r="R24" s="564" t="s">
        <v>76</v>
      </c>
      <c r="S24" s="569">
        <v>0</v>
      </c>
      <c r="T24" s="564" t="s">
        <v>76</v>
      </c>
      <c r="U24" s="570">
        <f t="shared" si="2"/>
        <v>0</v>
      </c>
      <c r="V24" s="571" t="s">
        <v>79</v>
      </c>
      <c r="W24" s="570">
        <f t="shared" si="3"/>
        <v>0</v>
      </c>
      <c r="X24" s="564" t="s">
        <v>76</v>
      </c>
      <c r="Y24" s="570">
        <f t="shared" si="4"/>
        <v>0</v>
      </c>
      <c r="Z24" s="564" t="s">
        <v>76</v>
      </c>
      <c r="AA24" s="561"/>
      <c r="AB24" s="561"/>
      <c r="AD24" s="586"/>
      <c r="AE24" s="587"/>
      <c r="AF24" s="588"/>
      <c r="AG24" s="589"/>
      <c r="AH24" s="589">
        <f t="shared" si="5"/>
        <v>0</v>
      </c>
      <c r="AI24" s="590">
        <f t="shared" si="6"/>
        <v>0</v>
      </c>
      <c r="AJ24" s="591"/>
      <c r="AK24" s="592"/>
      <c r="AL24" s="589"/>
      <c r="AM24" s="593"/>
      <c r="AN24" s="589"/>
      <c r="AO24" s="594"/>
      <c r="AP24" s="589"/>
      <c r="AQ24" s="595"/>
      <c r="AR24" s="552"/>
      <c r="AS24" s="596"/>
      <c r="AT24" s="597">
        <f t="shared" si="7"/>
        <v>0</v>
      </c>
      <c r="AU24" s="588"/>
      <c r="AV24" s="592"/>
      <c r="AW24" s="589"/>
      <c r="AX24" s="593"/>
      <c r="AY24" s="589"/>
      <c r="AZ24" s="598"/>
      <c r="BA24" s="552"/>
      <c r="BB24" s="596">
        <f t="shared" si="8"/>
        <v>0</v>
      </c>
      <c r="BC24" s="595"/>
      <c r="BD24" s="599"/>
      <c r="BE24" s="591"/>
      <c r="BF24" s="592"/>
      <c r="BG24" s="589"/>
      <c r="BH24" s="593"/>
      <c r="BI24" s="589"/>
      <c r="BJ24" s="594"/>
      <c r="BK24" s="589"/>
      <c r="BL24" s="595"/>
      <c r="BM24" s="591"/>
      <c r="BN24" s="592"/>
    </row>
    <row r="25" spans="1:66" s="500" customFormat="1" ht="17.25" customHeight="1">
      <c r="A25" s="1063"/>
      <c r="B25" s="567"/>
      <c r="C25" s="568">
        <v>0</v>
      </c>
      <c r="D25" s="564" t="s">
        <v>78</v>
      </c>
      <c r="E25" s="569">
        <v>0</v>
      </c>
      <c r="F25" s="564" t="s">
        <v>76</v>
      </c>
      <c r="G25" s="569">
        <v>0</v>
      </c>
      <c r="H25" s="564" t="s">
        <v>76</v>
      </c>
      <c r="I25" s="569">
        <f t="shared" si="0"/>
        <v>0</v>
      </c>
      <c r="J25" s="564" t="s">
        <v>76</v>
      </c>
      <c r="K25" s="570">
        <f t="shared" si="1"/>
        <v>0</v>
      </c>
      <c r="L25" s="571" t="s">
        <v>79</v>
      </c>
      <c r="N25" s="567"/>
      <c r="O25" s="568">
        <v>0</v>
      </c>
      <c r="P25" s="564" t="s">
        <v>78</v>
      </c>
      <c r="Q25" s="569">
        <v>0</v>
      </c>
      <c r="R25" s="564" t="s">
        <v>76</v>
      </c>
      <c r="S25" s="569">
        <v>0</v>
      </c>
      <c r="T25" s="564" t="s">
        <v>76</v>
      </c>
      <c r="U25" s="570">
        <f t="shared" si="2"/>
        <v>0</v>
      </c>
      <c r="V25" s="571" t="s">
        <v>79</v>
      </c>
      <c r="W25" s="570">
        <f t="shared" si="3"/>
        <v>0</v>
      </c>
      <c r="X25" s="564" t="s">
        <v>76</v>
      </c>
      <c r="Y25" s="570">
        <f t="shared" si="4"/>
        <v>0</v>
      </c>
      <c r="Z25" s="564" t="s">
        <v>76</v>
      </c>
      <c r="AA25" s="561"/>
      <c r="AB25" s="561"/>
      <c r="AD25" s="586"/>
      <c r="AE25" s="587"/>
      <c r="AF25" s="588"/>
      <c r="AG25" s="589"/>
      <c r="AH25" s="589">
        <f t="shared" si="5"/>
        <v>0</v>
      </c>
      <c r="AI25" s="590">
        <f t="shared" si="6"/>
        <v>0</v>
      </c>
      <c r="AJ25" s="591"/>
      <c r="AK25" s="592"/>
      <c r="AL25" s="589"/>
      <c r="AM25" s="593"/>
      <c r="AN25" s="589"/>
      <c r="AO25" s="594"/>
      <c r="AP25" s="589"/>
      <c r="AQ25" s="595"/>
      <c r="AR25" s="552"/>
      <c r="AS25" s="596"/>
      <c r="AT25" s="597">
        <f t="shared" si="7"/>
        <v>0</v>
      </c>
      <c r="AU25" s="588"/>
      <c r="AV25" s="592"/>
      <c r="AW25" s="589"/>
      <c r="AX25" s="593"/>
      <c r="AY25" s="589"/>
      <c r="AZ25" s="598"/>
      <c r="BA25" s="552"/>
      <c r="BB25" s="596">
        <f t="shared" si="8"/>
        <v>0</v>
      </c>
      <c r="BC25" s="595"/>
      <c r="BD25" s="599"/>
      <c r="BE25" s="591"/>
      <c r="BF25" s="592"/>
      <c r="BG25" s="589"/>
      <c r="BH25" s="593"/>
      <c r="BI25" s="589"/>
      <c r="BJ25" s="594"/>
      <c r="BK25" s="589"/>
      <c r="BL25" s="595"/>
      <c r="BM25" s="591"/>
      <c r="BN25" s="592"/>
    </row>
    <row r="26" spans="1:66" s="500" customFormat="1" ht="17.25" customHeight="1">
      <c r="A26" s="1063"/>
      <c r="B26" s="567"/>
      <c r="C26" s="568">
        <v>0</v>
      </c>
      <c r="D26" s="564" t="s">
        <v>78</v>
      </c>
      <c r="E26" s="569">
        <v>0</v>
      </c>
      <c r="F26" s="564" t="s">
        <v>76</v>
      </c>
      <c r="G26" s="569">
        <v>0</v>
      </c>
      <c r="H26" s="564" t="s">
        <v>76</v>
      </c>
      <c r="I26" s="569">
        <f t="shared" si="0"/>
        <v>0</v>
      </c>
      <c r="J26" s="564" t="s">
        <v>76</v>
      </c>
      <c r="K26" s="570">
        <f t="shared" si="1"/>
        <v>0</v>
      </c>
      <c r="L26" s="571" t="s">
        <v>79</v>
      </c>
      <c r="N26" s="567"/>
      <c r="O26" s="568">
        <v>0</v>
      </c>
      <c r="P26" s="564" t="s">
        <v>78</v>
      </c>
      <c r="Q26" s="569">
        <v>0</v>
      </c>
      <c r="R26" s="564" t="s">
        <v>76</v>
      </c>
      <c r="S26" s="569">
        <v>0</v>
      </c>
      <c r="T26" s="564" t="s">
        <v>76</v>
      </c>
      <c r="U26" s="570">
        <f t="shared" si="2"/>
        <v>0</v>
      </c>
      <c r="V26" s="571" t="s">
        <v>79</v>
      </c>
      <c r="W26" s="570">
        <f t="shared" si="3"/>
        <v>0</v>
      </c>
      <c r="X26" s="564" t="s">
        <v>76</v>
      </c>
      <c r="Y26" s="570">
        <f t="shared" si="4"/>
        <v>0</v>
      </c>
      <c r="Z26" s="564" t="s">
        <v>76</v>
      </c>
      <c r="AA26" s="561"/>
      <c r="AB26" s="561"/>
      <c r="AD26" s="586"/>
      <c r="AE26" s="587"/>
      <c r="AF26" s="588"/>
      <c r="AG26" s="589"/>
      <c r="AH26" s="589">
        <f t="shared" si="5"/>
        <v>0</v>
      </c>
      <c r="AI26" s="590">
        <f t="shared" si="6"/>
        <v>0</v>
      </c>
      <c r="AJ26" s="591"/>
      <c r="AK26" s="592"/>
      <c r="AL26" s="589"/>
      <c r="AM26" s="593"/>
      <c r="AN26" s="589"/>
      <c r="AO26" s="594"/>
      <c r="AP26" s="589"/>
      <c r="AQ26" s="595"/>
      <c r="AR26" s="552"/>
      <c r="AS26" s="596"/>
      <c r="AT26" s="597">
        <f t="shared" si="7"/>
        <v>0</v>
      </c>
      <c r="AU26" s="588"/>
      <c r="AV26" s="592"/>
      <c r="AW26" s="589"/>
      <c r="AX26" s="593"/>
      <c r="AY26" s="589"/>
      <c r="AZ26" s="598"/>
      <c r="BA26" s="552"/>
      <c r="BB26" s="596">
        <f t="shared" si="8"/>
        <v>0</v>
      </c>
      <c r="BC26" s="595"/>
      <c r="BD26" s="599"/>
      <c r="BE26" s="591"/>
      <c r="BF26" s="592"/>
      <c r="BG26" s="589"/>
      <c r="BH26" s="593"/>
      <c r="BI26" s="589"/>
      <c r="BJ26" s="594"/>
      <c r="BK26" s="589"/>
      <c r="BL26" s="595"/>
      <c r="BM26" s="591"/>
      <c r="BN26" s="592"/>
    </row>
    <row r="27" spans="1:66" s="500" customFormat="1" ht="17.25" customHeight="1">
      <c r="A27" s="1063"/>
      <c r="B27" s="567"/>
      <c r="C27" s="568">
        <v>0</v>
      </c>
      <c r="D27" s="564" t="s">
        <v>78</v>
      </c>
      <c r="E27" s="569">
        <v>0</v>
      </c>
      <c r="F27" s="564" t="s">
        <v>76</v>
      </c>
      <c r="G27" s="569">
        <v>0</v>
      </c>
      <c r="H27" s="564" t="s">
        <v>76</v>
      </c>
      <c r="I27" s="569">
        <f t="shared" si="0"/>
        <v>0</v>
      </c>
      <c r="J27" s="564" t="s">
        <v>76</v>
      </c>
      <c r="K27" s="570">
        <f t="shared" si="1"/>
        <v>0</v>
      </c>
      <c r="L27" s="571" t="s">
        <v>79</v>
      </c>
      <c r="N27" s="567"/>
      <c r="O27" s="568">
        <v>0</v>
      </c>
      <c r="P27" s="564" t="s">
        <v>78</v>
      </c>
      <c r="Q27" s="569">
        <v>0</v>
      </c>
      <c r="R27" s="564" t="s">
        <v>76</v>
      </c>
      <c r="S27" s="569">
        <v>0</v>
      </c>
      <c r="T27" s="564" t="s">
        <v>76</v>
      </c>
      <c r="U27" s="570">
        <f t="shared" si="2"/>
        <v>0</v>
      </c>
      <c r="V27" s="571" t="s">
        <v>79</v>
      </c>
      <c r="W27" s="570">
        <f t="shared" si="3"/>
        <v>0</v>
      </c>
      <c r="X27" s="564" t="s">
        <v>76</v>
      </c>
      <c r="Y27" s="570">
        <f t="shared" si="4"/>
        <v>0</v>
      </c>
      <c r="Z27" s="564" t="s">
        <v>76</v>
      </c>
      <c r="AA27" s="561"/>
      <c r="AB27" s="561"/>
      <c r="AD27" s="586"/>
      <c r="AE27" s="587"/>
      <c r="AF27" s="588"/>
      <c r="AG27" s="589"/>
      <c r="AH27" s="589">
        <f t="shared" si="5"/>
        <v>0</v>
      </c>
      <c r="AI27" s="590">
        <f t="shared" si="6"/>
        <v>0</v>
      </c>
      <c r="AJ27" s="591"/>
      <c r="AK27" s="592"/>
      <c r="AL27" s="589"/>
      <c r="AM27" s="593"/>
      <c r="AN27" s="589"/>
      <c r="AO27" s="594"/>
      <c r="AP27" s="589"/>
      <c r="AQ27" s="595"/>
      <c r="AR27" s="552"/>
      <c r="AS27" s="596"/>
      <c r="AT27" s="597">
        <f t="shared" si="7"/>
        <v>0</v>
      </c>
      <c r="AU27" s="588"/>
      <c r="AV27" s="592"/>
      <c r="AW27" s="589"/>
      <c r="AX27" s="593"/>
      <c r="AY27" s="589"/>
      <c r="AZ27" s="598"/>
      <c r="BA27" s="552"/>
      <c r="BB27" s="596">
        <f t="shared" si="8"/>
        <v>0</v>
      </c>
      <c r="BC27" s="595"/>
      <c r="BD27" s="599"/>
      <c r="BE27" s="591"/>
      <c r="BF27" s="592"/>
      <c r="BG27" s="589"/>
      <c r="BH27" s="593"/>
      <c r="BI27" s="589"/>
      <c r="BJ27" s="594"/>
      <c r="BK27" s="589"/>
      <c r="BL27" s="595"/>
      <c r="BM27" s="591"/>
      <c r="BN27" s="592"/>
    </row>
    <row r="28" spans="1:66" s="500" customFormat="1" ht="17.25" customHeight="1">
      <c r="A28" s="1063"/>
      <c r="B28" s="567"/>
      <c r="C28" s="568">
        <v>0</v>
      </c>
      <c r="D28" s="564" t="s">
        <v>78</v>
      </c>
      <c r="E28" s="569">
        <v>0</v>
      </c>
      <c r="F28" s="564" t="s">
        <v>76</v>
      </c>
      <c r="G28" s="569">
        <v>0</v>
      </c>
      <c r="H28" s="564" t="s">
        <v>76</v>
      </c>
      <c r="I28" s="569">
        <f t="shared" si="0"/>
        <v>0</v>
      </c>
      <c r="J28" s="564" t="s">
        <v>76</v>
      </c>
      <c r="K28" s="570">
        <f t="shared" si="1"/>
        <v>0</v>
      </c>
      <c r="L28" s="571" t="s">
        <v>79</v>
      </c>
      <c r="N28" s="567"/>
      <c r="O28" s="568">
        <v>0</v>
      </c>
      <c r="P28" s="564" t="s">
        <v>78</v>
      </c>
      <c r="Q28" s="569">
        <v>0</v>
      </c>
      <c r="R28" s="564" t="s">
        <v>76</v>
      </c>
      <c r="S28" s="569">
        <v>0</v>
      </c>
      <c r="T28" s="564" t="s">
        <v>76</v>
      </c>
      <c r="U28" s="570">
        <f t="shared" si="2"/>
        <v>0</v>
      </c>
      <c r="V28" s="571" t="s">
        <v>79</v>
      </c>
      <c r="W28" s="570">
        <f t="shared" si="3"/>
        <v>0</v>
      </c>
      <c r="X28" s="564" t="s">
        <v>76</v>
      </c>
      <c r="Y28" s="570">
        <f t="shared" si="4"/>
        <v>0</v>
      </c>
      <c r="Z28" s="564" t="s">
        <v>76</v>
      </c>
      <c r="AA28" s="561"/>
      <c r="AB28" s="561"/>
      <c r="AD28" s="586"/>
      <c r="AE28" s="587"/>
      <c r="AF28" s="588"/>
      <c r="AG28" s="589"/>
      <c r="AH28" s="589">
        <f t="shared" si="5"/>
        <v>0</v>
      </c>
      <c r="AI28" s="590">
        <f t="shared" si="6"/>
        <v>0</v>
      </c>
      <c r="AJ28" s="591"/>
      <c r="AK28" s="592"/>
      <c r="AL28" s="589"/>
      <c r="AM28" s="593"/>
      <c r="AN28" s="589"/>
      <c r="AO28" s="594"/>
      <c r="AP28" s="589"/>
      <c r="AQ28" s="595"/>
      <c r="AR28" s="552"/>
      <c r="AS28" s="596"/>
      <c r="AT28" s="597">
        <f t="shared" si="7"/>
        <v>0</v>
      </c>
      <c r="AU28" s="588"/>
      <c r="AV28" s="592"/>
      <c r="AW28" s="589"/>
      <c r="AX28" s="593"/>
      <c r="AY28" s="589"/>
      <c r="AZ28" s="598"/>
      <c r="BA28" s="552"/>
      <c r="BB28" s="596">
        <f t="shared" si="8"/>
        <v>0</v>
      </c>
      <c r="BC28" s="595"/>
      <c r="BD28" s="599"/>
      <c r="BE28" s="591"/>
      <c r="BF28" s="592"/>
      <c r="BG28" s="589"/>
      <c r="BH28" s="593"/>
      <c r="BI28" s="589"/>
      <c r="BJ28" s="594"/>
      <c r="BK28" s="589"/>
      <c r="BL28" s="595"/>
      <c r="BM28" s="591"/>
      <c r="BN28" s="592"/>
    </row>
    <row r="29" spans="1:66" s="500" customFormat="1" ht="17.25" customHeight="1">
      <c r="A29" s="1063"/>
      <c r="B29" s="567"/>
      <c r="C29" s="568">
        <v>0</v>
      </c>
      <c r="D29" s="564" t="s">
        <v>78</v>
      </c>
      <c r="E29" s="569">
        <v>0</v>
      </c>
      <c r="F29" s="564" t="s">
        <v>76</v>
      </c>
      <c r="G29" s="569">
        <v>0</v>
      </c>
      <c r="H29" s="564" t="s">
        <v>76</v>
      </c>
      <c r="I29" s="569">
        <f t="shared" si="0"/>
        <v>0</v>
      </c>
      <c r="J29" s="564" t="s">
        <v>76</v>
      </c>
      <c r="K29" s="570">
        <f t="shared" si="1"/>
        <v>0</v>
      </c>
      <c r="L29" s="571" t="s">
        <v>79</v>
      </c>
      <c r="N29" s="567"/>
      <c r="O29" s="568">
        <v>0</v>
      </c>
      <c r="P29" s="564" t="s">
        <v>78</v>
      </c>
      <c r="Q29" s="569">
        <v>0</v>
      </c>
      <c r="R29" s="564" t="s">
        <v>76</v>
      </c>
      <c r="S29" s="569">
        <v>0</v>
      </c>
      <c r="T29" s="564" t="s">
        <v>76</v>
      </c>
      <c r="U29" s="570">
        <f t="shared" si="2"/>
        <v>0</v>
      </c>
      <c r="V29" s="571" t="s">
        <v>79</v>
      </c>
      <c r="W29" s="570">
        <f t="shared" si="3"/>
        <v>0</v>
      </c>
      <c r="X29" s="564" t="s">
        <v>76</v>
      </c>
      <c r="Y29" s="570">
        <f t="shared" si="4"/>
        <v>0</v>
      </c>
      <c r="Z29" s="564" t="s">
        <v>76</v>
      </c>
      <c r="AA29" s="561"/>
      <c r="AB29" s="561"/>
      <c r="AD29" s="586"/>
      <c r="AE29" s="587"/>
      <c r="AF29" s="588"/>
      <c r="AG29" s="589"/>
      <c r="AH29" s="589">
        <f t="shared" si="5"/>
        <v>0</v>
      </c>
      <c r="AI29" s="590">
        <f t="shared" si="6"/>
        <v>0</v>
      </c>
      <c r="AJ29" s="591"/>
      <c r="AK29" s="592"/>
      <c r="AL29" s="589"/>
      <c r="AM29" s="593"/>
      <c r="AN29" s="589"/>
      <c r="AO29" s="594"/>
      <c r="AP29" s="589"/>
      <c r="AQ29" s="595"/>
      <c r="AR29" s="552"/>
      <c r="AS29" s="596"/>
      <c r="AT29" s="597">
        <f t="shared" si="7"/>
        <v>0</v>
      </c>
      <c r="AU29" s="588"/>
      <c r="AV29" s="592"/>
      <c r="AW29" s="589"/>
      <c r="AX29" s="593"/>
      <c r="AY29" s="589"/>
      <c r="AZ29" s="598"/>
      <c r="BA29" s="552"/>
      <c r="BB29" s="596">
        <f t="shared" si="8"/>
        <v>0</v>
      </c>
      <c r="BC29" s="595"/>
      <c r="BD29" s="599"/>
      <c r="BE29" s="591"/>
      <c r="BF29" s="592"/>
      <c r="BG29" s="589"/>
      <c r="BH29" s="593"/>
      <c r="BI29" s="589"/>
      <c r="BJ29" s="594"/>
      <c r="BK29" s="589"/>
      <c r="BL29" s="595"/>
      <c r="BM29" s="591"/>
      <c r="BN29" s="592"/>
    </row>
    <row r="30" spans="1:66" s="500" customFormat="1" ht="17.25" customHeight="1">
      <c r="A30" s="1063"/>
      <c r="B30" s="567"/>
      <c r="C30" s="568">
        <v>0</v>
      </c>
      <c r="D30" s="564" t="s">
        <v>78</v>
      </c>
      <c r="E30" s="569">
        <v>0</v>
      </c>
      <c r="F30" s="564" t="s">
        <v>76</v>
      </c>
      <c r="G30" s="569">
        <v>0</v>
      </c>
      <c r="H30" s="564" t="s">
        <v>76</v>
      </c>
      <c r="I30" s="569">
        <f t="shared" si="0"/>
        <v>0</v>
      </c>
      <c r="J30" s="564" t="s">
        <v>76</v>
      </c>
      <c r="K30" s="570">
        <f t="shared" si="1"/>
        <v>0</v>
      </c>
      <c r="L30" s="571" t="s">
        <v>79</v>
      </c>
      <c r="N30" s="567"/>
      <c r="O30" s="568">
        <v>0</v>
      </c>
      <c r="P30" s="564" t="s">
        <v>78</v>
      </c>
      <c r="Q30" s="569">
        <v>0</v>
      </c>
      <c r="R30" s="564" t="s">
        <v>76</v>
      </c>
      <c r="S30" s="569">
        <v>0</v>
      </c>
      <c r="T30" s="564" t="s">
        <v>76</v>
      </c>
      <c r="U30" s="570">
        <f t="shared" si="2"/>
        <v>0</v>
      </c>
      <c r="V30" s="571" t="s">
        <v>79</v>
      </c>
      <c r="W30" s="570">
        <f t="shared" si="3"/>
        <v>0</v>
      </c>
      <c r="X30" s="564" t="s">
        <v>76</v>
      </c>
      <c r="Y30" s="570">
        <f t="shared" si="4"/>
        <v>0</v>
      </c>
      <c r="Z30" s="564" t="s">
        <v>76</v>
      </c>
      <c r="AA30" s="561"/>
      <c r="AB30" s="561"/>
      <c r="AD30" s="525" t="s">
        <v>129</v>
      </c>
      <c r="AE30" s="526"/>
      <c r="AF30" s="526"/>
      <c r="AG30" s="526"/>
      <c r="AH30" s="526"/>
      <c r="AI30" s="600"/>
      <c r="AJ30" s="601">
        <f t="shared" ref="AJ30" si="9">SUM(AJ7:AJ29)</f>
        <v>0</v>
      </c>
      <c r="AK30" s="602">
        <f>SUM(AK7:AK29)</f>
        <v>0</v>
      </c>
      <c r="AL30" s="603">
        <f>SUM(AL7:AL29)</f>
        <v>0</v>
      </c>
      <c r="AM30" s="604">
        <f>SUM(AM7:AM29)</f>
        <v>0</v>
      </c>
      <c r="AN30" s="603">
        <f>SUM(AN7:AN29)</f>
        <v>0</v>
      </c>
      <c r="AO30" s="605">
        <f>SUM(AO7:AO29)</f>
        <v>0</v>
      </c>
      <c r="AP30" s="603">
        <f t="shared" ref="AP30" si="10">SUM(AP7:AP29)</f>
        <v>0</v>
      </c>
      <c r="AQ30" s="606">
        <f>SUM(AQ7:AQ29)</f>
        <v>0</v>
      </c>
      <c r="AR30" s="552"/>
      <c r="AS30" s="607"/>
      <c r="AT30" s="600"/>
      <c r="AU30" s="603">
        <f t="shared" ref="AU30:BE30" si="11">SUM(AU7:AU29)</f>
        <v>0</v>
      </c>
      <c r="AV30" s="602">
        <f t="shared" si="11"/>
        <v>0</v>
      </c>
      <c r="AW30" s="603">
        <f t="shared" si="11"/>
        <v>0</v>
      </c>
      <c r="AX30" s="604">
        <f t="shared" si="11"/>
        <v>0</v>
      </c>
      <c r="AY30" s="603">
        <f t="shared" si="11"/>
        <v>0</v>
      </c>
      <c r="AZ30" s="608"/>
      <c r="BA30" s="552"/>
      <c r="BB30" s="601">
        <f>SUM(BB7:BB29)</f>
        <v>0</v>
      </c>
      <c r="BC30" s="606">
        <f t="shared" ref="BC30" si="12">SUM(BC7:BC29)</f>
        <v>0</v>
      </c>
      <c r="BD30" s="599"/>
      <c r="BE30" s="601">
        <f t="shared" si="11"/>
        <v>0</v>
      </c>
      <c r="BF30" s="602">
        <f>SUM(BF7:BF29)</f>
        <v>0</v>
      </c>
      <c r="BG30" s="603">
        <f>SUM(BG7:BG29)</f>
        <v>0</v>
      </c>
      <c r="BH30" s="604">
        <f>SUM(BH7:BH29)</f>
        <v>0</v>
      </c>
      <c r="BI30" s="603">
        <f>SUM(BI7:BI29)</f>
        <v>0</v>
      </c>
      <c r="BJ30" s="605">
        <f>SUM(BJ7:BJ29)</f>
        <v>0</v>
      </c>
      <c r="BK30" s="603">
        <f t="shared" ref="BK30" si="13">SUM(BK7:BK29)</f>
        <v>0</v>
      </c>
      <c r="BL30" s="606">
        <f>SUM(BL7:BL29)</f>
        <v>0</v>
      </c>
      <c r="BM30" s="601">
        <f t="shared" ref="BM30" si="14">SUM(BM7:BM29)</f>
        <v>0</v>
      </c>
      <c r="BN30" s="602">
        <f>SUM(BN7:BN29)</f>
        <v>0</v>
      </c>
    </row>
    <row r="31" spans="1:66" s="500" customFormat="1" ht="126">
      <c r="A31" s="1063"/>
      <c r="B31" s="493"/>
      <c r="C31" s="494"/>
      <c r="D31" s="494"/>
      <c r="E31" s="495"/>
      <c r="F31" s="495"/>
      <c r="G31" s="495"/>
      <c r="H31" s="495"/>
      <c r="I31" s="495"/>
      <c r="J31" s="495"/>
      <c r="K31" s="495"/>
      <c r="L31" s="495"/>
      <c r="M31" s="496"/>
      <c r="N31" s="496"/>
      <c r="O31" s="495"/>
      <c r="P31" s="495"/>
      <c r="Q31" s="495"/>
      <c r="R31" s="497"/>
      <c r="S31" s="497"/>
      <c r="T31" s="493"/>
      <c r="U31" s="493"/>
      <c r="V31" s="493"/>
      <c r="W31" s="493"/>
      <c r="X31" s="493"/>
      <c r="Y31" s="493"/>
      <c r="Z31" s="493"/>
      <c r="AA31" s="493"/>
      <c r="AB31" s="493"/>
      <c r="AC31" s="493"/>
      <c r="AD31" s="521"/>
      <c r="AE31" s="522"/>
      <c r="AF31" s="522"/>
      <c r="AG31" s="522"/>
      <c r="AH31" s="522"/>
      <c r="AI31" s="522"/>
      <c r="AJ31" s="528" t="str">
        <f t="shared" ref="AJ31:AQ31" si="15">AJ4</f>
        <v>systeemplafond</v>
      </c>
      <c r="AK31" s="529" t="str">
        <f t="shared" si="15"/>
        <v>gips</v>
      </c>
      <c r="AL31" s="528" t="str">
        <f t="shared" si="15"/>
        <v>toeslag tussen balk</v>
      </c>
      <c r="AM31" s="530" t="str">
        <f t="shared" si="15"/>
        <v>toeslag schuurwerk</v>
      </c>
      <c r="AN31" s="528" t="str">
        <f t="shared" si="15"/>
        <v>beton spack</v>
      </c>
      <c r="AO31" s="531" t="str">
        <f t="shared" si="15"/>
        <v>schrootjes</v>
      </c>
      <c r="AP31" s="528" t="str">
        <f t="shared" si="15"/>
        <v>geen</v>
      </c>
      <c r="AQ31" s="532" t="str">
        <f t="shared" si="15"/>
        <v>anders</v>
      </c>
      <c r="AR31" s="523"/>
      <c r="AS31" s="528" t="str">
        <f t="shared" ref="AS31:AZ31" si="16">AS4</f>
        <v>hoogte</v>
      </c>
      <c r="AT31" s="528" t="str">
        <f t="shared" si="16"/>
        <v>m2</v>
      </c>
      <c r="AU31" s="528" t="str">
        <f t="shared" si="16"/>
        <v>behang</v>
      </c>
      <c r="AV31" s="529" t="str">
        <f t="shared" si="16"/>
        <v>sauswerk</v>
      </c>
      <c r="AW31" s="528" t="str">
        <f t="shared" si="16"/>
        <v>tegel</v>
      </c>
      <c r="AX31" s="530" t="str">
        <f t="shared" si="16"/>
        <v>behang</v>
      </c>
      <c r="AY31" s="528" t="str">
        <f t="shared" si="16"/>
        <v>betimmering (lambrisering)</v>
      </c>
      <c r="AZ31" s="531" t="str">
        <f t="shared" si="16"/>
        <v>anders</v>
      </c>
      <c r="BA31" s="523"/>
      <c r="BB31" s="528" t="str">
        <f>BB4</f>
        <v>plint</v>
      </c>
      <c r="BC31" s="532" t="str">
        <f>BC4</f>
        <v>knieschotten</v>
      </c>
      <c r="BD31" s="527"/>
      <c r="BE31" s="528" t="str">
        <f t="shared" ref="BE31:BL31" si="17">BE4</f>
        <v>Vinyl</v>
      </c>
      <c r="BF31" s="529" t="str">
        <f t="shared" si="17"/>
        <v>Marmoleum</v>
      </c>
      <c r="BG31" s="528" t="str">
        <f t="shared" si="17"/>
        <v>vloerbedekking</v>
      </c>
      <c r="BH31" s="530" t="str">
        <f t="shared" si="17"/>
        <v>laminaat</v>
      </c>
      <c r="BI31" s="528" t="str">
        <f t="shared" si="17"/>
        <v>Parket</v>
      </c>
      <c r="BJ31" s="531" t="str">
        <f t="shared" si="17"/>
        <v>Tegels</v>
      </c>
      <c r="BK31" s="528" t="str">
        <f t="shared" si="17"/>
        <v>Cement dekvloer</v>
      </c>
      <c r="BL31" s="532" t="str">
        <f t="shared" si="17"/>
        <v>anders</v>
      </c>
      <c r="BM31" s="528" t="str">
        <f t="shared" ref="BM31:BN31" si="18">BM4</f>
        <v xml:space="preserve">Toeslag tegen fundering 300mm hoogte Lengte buiten gevel </v>
      </c>
      <c r="BN31" s="529" t="str">
        <f t="shared" si="18"/>
        <v>toeslag balken/ribcassetevloeren 10%</v>
      </c>
    </row>
    <row r="32" spans="1:66" s="500" customFormat="1" ht="17.25" customHeight="1">
      <c r="A32" s="1063"/>
      <c r="B32" s="498" t="s">
        <v>482</v>
      </c>
      <c r="C32" s="499"/>
      <c r="D32" s="498"/>
      <c r="E32" s="498"/>
      <c r="F32" s="498"/>
      <c r="G32" s="498"/>
      <c r="H32" s="498"/>
      <c r="I32" s="498"/>
      <c r="J32" s="498"/>
      <c r="K32" s="498"/>
      <c r="L32" s="498"/>
      <c r="N32" s="498" t="s">
        <v>483</v>
      </c>
      <c r="O32" s="499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9"/>
      <c r="AB32" s="1074" t="s">
        <v>484</v>
      </c>
      <c r="AC32" s="1074"/>
      <c r="AD32" s="609"/>
      <c r="AE32" s="609"/>
      <c r="AF32" s="609"/>
      <c r="AG32" s="609"/>
      <c r="AH32" s="609"/>
      <c r="AI32" s="609"/>
      <c r="AJ32" s="609"/>
      <c r="AK32" s="609"/>
      <c r="AL32" s="609"/>
      <c r="AM32" s="609"/>
      <c r="AN32" s="609"/>
      <c r="AO32" s="609"/>
      <c r="AP32" s="609"/>
      <c r="AQ32" s="609"/>
      <c r="AR32" s="552"/>
      <c r="AS32" s="609"/>
      <c r="AT32" s="609"/>
      <c r="AU32" s="609"/>
      <c r="AV32" s="610">
        <v>0.8</v>
      </c>
      <c r="AW32" s="609"/>
      <c r="AX32" s="609"/>
      <c r="AY32" s="609"/>
      <c r="AZ32" s="609"/>
      <c r="BA32" s="609"/>
      <c r="BB32" s="609"/>
      <c r="BC32" s="609"/>
      <c r="BD32" s="611"/>
      <c r="BE32" s="609"/>
      <c r="BF32" s="609"/>
      <c r="BG32" s="609"/>
      <c r="BH32" s="609"/>
      <c r="BI32" s="609"/>
      <c r="BJ32" s="609"/>
      <c r="BM32" s="609"/>
      <c r="BN32" s="609"/>
    </row>
    <row r="33" spans="1:66" s="500" customFormat="1" ht="17.25" customHeight="1">
      <c r="A33" s="1063"/>
      <c r="B33" s="501"/>
      <c r="C33" s="502" t="s">
        <v>428</v>
      </c>
      <c r="D33" s="503"/>
      <c r="E33" s="502" t="s">
        <v>430</v>
      </c>
      <c r="F33" s="503"/>
      <c r="G33" s="502" t="s">
        <v>431</v>
      </c>
      <c r="H33" s="503"/>
      <c r="I33" s="502" t="s">
        <v>485</v>
      </c>
      <c r="J33" s="503"/>
      <c r="K33" s="502" t="s">
        <v>486</v>
      </c>
      <c r="L33" s="503"/>
      <c r="O33" s="502" t="s">
        <v>428</v>
      </c>
      <c r="P33" s="503"/>
      <c r="Q33" s="502" t="s">
        <v>429</v>
      </c>
      <c r="R33" s="503"/>
      <c r="S33" s="502" t="s">
        <v>431</v>
      </c>
      <c r="T33" s="503"/>
      <c r="U33" s="502" t="s">
        <v>486</v>
      </c>
      <c r="V33" s="503"/>
      <c r="W33" s="502" t="s">
        <v>440</v>
      </c>
      <c r="X33" s="503"/>
      <c r="Y33" s="502" t="s">
        <v>487</v>
      </c>
      <c r="Z33" s="503"/>
      <c r="AA33" s="504"/>
      <c r="AB33" s="1075" t="s">
        <v>486</v>
      </c>
      <c r="AC33" s="1076"/>
      <c r="AD33" s="609"/>
      <c r="AE33" s="609"/>
      <c r="AF33" s="609"/>
      <c r="AG33" s="609"/>
      <c r="AH33" s="609"/>
      <c r="AI33" s="609"/>
      <c r="AJ33" s="609"/>
      <c r="AK33" s="609"/>
      <c r="AL33" s="609"/>
      <c r="AM33" s="609"/>
      <c r="AN33" s="609"/>
      <c r="AO33" s="609"/>
      <c r="AP33" s="609"/>
      <c r="AQ33" s="609"/>
      <c r="AR33" s="552"/>
      <c r="AS33" s="609"/>
      <c r="AT33" s="609"/>
      <c r="AU33" s="609"/>
      <c r="AV33" s="612">
        <f>AV30*AV32</f>
        <v>0</v>
      </c>
      <c r="AW33" s="609"/>
      <c r="AX33" s="609"/>
      <c r="AY33" s="609"/>
      <c r="AZ33" s="609"/>
      <c r="BA33" s="609"/>
      <c r="BB33" s="609"/>
      <c r="BC33" s="609"/>
      <c r="BD33" s="609"/>
      <c r="BE33" s="609"/>
      <c r="BF33" s="609"/>
      <c r="BG33" s="609"/>
      <c r="BH33" s="609"/>
      <c r="BI33" s="609"/>
      <c r="BJ33" s="609"/>
      <c r="BM33" s="609"/>
      <c r="BN33" s="609"/>
    </row>
    <row r="34" spans="1:66" s="500" customFormat="1" ht="15.75" customHeight="1">
      <c r="A34" s="1063"/>
      <c r="B34" s="505" t="s">
        <v>129</v>
      </c>
      <c r="C34" s="506">
        <f>SUM(C5:C30)</f>
        <v>0</v>
      </c>
      <c r="D34" s="507" t="s">
        <v>78</v>
      </c>
      <c r="E34" s="508">
        <f>SUM(E5:E30)</f>
        <v>0</v>
      </c>
      <c r="F34" s="509" t="s">
        <v>76</v>
      </c>
      <c r="G34" s="508">
        <f>SUM(G5:G30)</f>
        <v>0</v>
      </c>
      <c r="H34" s="509" t="s">
        <v>76</v>
      </c>
      <c r="I34" s="508">
        <f>SUM(I5:I30)</f>
        <v>0</v>
      </c>
      <c r="J34" s="507" t="s">
        <v>76</v>
      </c>
      <c r="K34" s="510">
        <f>SUM(K5:K30)</f>
        <v>0</v>
      </c>
      <c r="L34" s="511" t="s">
        <v>79</v>
      </c>
      <c r="O34" s="506">
        <f>SUM(O5:O30)</f>
        <v>0</v>
      </c>
      <c r="P34" s="507" t="s">
        <v>78</v>
      </c>
      <c r="Q34" s="508">
        <f>SUM(Q5:Q30)</f>
        <v>0</v>
      </c>
      <c r="R34" s="509" t="s">
        <v>76</v>
      </c>
      <c r="S34" s="508">
        <f>SUM(S5:S30)</f>
        <v>0</v>
      </c>
      <c r="T34" s="509" t="s">
        <v>76</v>
      </c>
      <c r="U34" s="512">
        <f>SUM(U5:U30)</f>
        <v>0</v>
      </c>
      <c r="V34" s="513" t="s">
        <v>79</v>
      </c>
      <c r="W34" s="508">
        <f>SUM(W5:W30)</f>
        <v>0</v>
      </c>
      <c r="X34" s="507" t="s">
        <v>76</v>
      </c>
      <c r="Y34" s="508">
        <f>SUM(Y5:Y30)</f>
        <v>0</v>
      </c>
      <c r="Z34" s="514" t="s">
        <v>76</v>
      </c>
      <c r="AA34" s="515"/>
      <c r="AB34" s="516">
        <f>+K34-U34</f>
        <v>0</v>
      </c>
      <c r="AC34" s="511" t="s">
        <v>79</v>
      </c>
      <c r="AR34" s="552"/>
    </row>
    <row r="35" spans="1:66" s="500" customFormat="1" ht="15.75" customHeight="1">
      <c r="A35" s="1063"/>
      <c r="B35" s="613"/>
      <c r="C35" s="613"/>
      <c r="D35" s="613"/>
      <c r="E35" s="614"/>
      <c r="F35" s="614"/>
      <c r="G35" s="614"/>
      <c r="H35" s="614"/>
      <c r="I35" s="614"/>
      <c r="J35" s="614"/>
      <c r="K35" s="614"/>
      <c r="L35" s="614"/>
      <c r="O35" s="614"/>
      <c r="P35" s="614"/>
      <c r="Q35" s="614"/>
      <c r="R35" s="615"/>
      <c r="S35" s="615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R35" s="552"/>
    </row>
    <row r="36" spans="1:66" s="500" customFormat="1" ht="15.75" customHeight="1">
      <c r="A36" s="1063"/>
      <c r="B36" s="613"/>
      <c r="C36" s="613"/>
      <c r="D36" s="613"/>
      <c r="E36" s="614"/>
      <c r="F36" s="614"/>
      <c r="G36" s="614"/>
      <c r="H36" s="614"/>
      <c r="I36" s="614"/>
      <c r="J36" s="614"/>
      <c r="K36" s="614"/>
      <c r="L36" s="614"/>
      <c r="M36" s="614"/>
      <c r="N36" s="614"/>
      <c r="O36" s="614"/>
      <c r="P36" s="614"/>
      <c r="Q36" s="614"/>
      <c r="R36" s="614"/>
      <c r="S36" s="615"/>
      <c r="T36" s="615"/>
      <c r="U36" s="616"/>
      <c r="V36" s="616"/>
      <c r="W36" s="616"/>
      <c r="X36" s="616"/>
      <c r="Y36" s="616"/>
      <c r="Z36" s="616"/>
      <c r="AA36" s="616"/>
      <c r="AB36" s="616"/>
      <c r="AC36" s="616"/>
    </row>
    <row r="37" spans="1:66" s="500" customFormat="1" ht="32.25" customHeight="1">
      <c r="A37" s="1063"/>
      <c r="B37" s="617"/>
      <c r="C37" s="618"/>
      <c r="D37" s="618"/>
      <c r="E37" s="618"/>
      <c r="F37" s="618"/>
      <c r="G37" s="618"/>
      <c r="H37" s="618"/>
      <c r="I37" s="619"/>
      <c r="J37" s="619"/>
      <c r="K37" s="619"/>
      <c r="L37" s="619"/>
      <c r="M37" s="620"/>
      <c r="N37" s="620"/>
      <c r="O37" s="620"/>
      <c r="P37" s="620"/>
      <c r="Q37" s="619"/>
      <c r="R37" s="619"/>
      <c r="S37" s="619"/>
      <c r="T37" s="619"/>
      <c r="U37" s="561"/>
      <c r="V37" s="561"/>
    </row>
    <row r="38" spans="1:66" s="500" customFormat="1" ht="14">
      <c r="A38" s="1063"/>
      <c r="B38" s="547" t="s">
        <v>488</v>
      </c>
      <c r="C38" s="1073" t="s">
        <v>428</v>
      </c>
      <c r="D38" s="1073"/>
      <c r="E38" s="1073" t="s">
        <v>429</v>
      </c>
      <c r="F38" s="1073"/>
      <c r="G38" s="1073" t="s">
        <v>431</v>
      </c>
      <c r="H38" s="1073"/>
      <c r="I38" s="1073" t="s">
        <v>474</v>
      </c>
      <c r="J38" s="1073"/>
      <c r="N38" s="547" t="s">
        <v>489</v>
      </c>
      <c r="O38" s="1068" t="s">
        <v>428</v>
      </c>
      <c r="P38" s="1069"/>
      <c r="Q38" s="1068" t="s">
        <v>429</v>
      </c>
      <c r="R38" s="1069"/>
      <c r="S38" s="1068" t="s">
        <v>431</v>
      </c>
      <c r="T38" s="1069"/>
      <c r="U38" s="1068" t="s">
        <v>474</v>
      </c>
      <c r="V38" s="1069"/>
    </row>
    <row r="39" spans="1:66" s="500" customFormat="1" ht="15.75" customHeight="1">
      <c r="A39" s="1063"/>
      <c r="B39" s="546"/>
      <c r="C39" s="621"/>
      <c r="D39" s="622"/>
      <c r="E39" s="621"/>
      <c r="F39" s="622"/>
      <c r="G39" s="621"/>
      <c r="H39" s="622"/>
      <c r="I39" s="621"/>
      <c r="J39" s="622"/>
      <c r="N39" s="546"/>
      <c r="O39" s="621"/>
      <c r="P39" s="622"/>
      <c r="Q39" s="621"/>
      <c r="R39" s="622"/>
      <c r="S39" s="621"/>
      <c r="T39" s="622"/>
      <c r="U39" s="621"/>
      <c r="V39" s="622"/>
    </row>
    <row r="40" spans="1:66" s="500" customFormat="1" ht="15.75" customHeight="1">
      <c r="A40" s="1063"/>
      <c r="B40" s="567"/>
      <c r="C40" s="623">
        <v>0</v>
      </c>
      <c r="D40" s="564" t="s">
        <v>78</v>
      </c>
      <c r="E40" s="624">
        <v>0</v>
      </c>
      <c r="F40" s="564" t="s">
        <v>76</v>
      </c>
      <c r="G40" s="624">
        <v>0</v>
      </c>
      <c r="H40" s="564" t="s">
        <v>76</v>
      </c>
      <c r="I40" s="624">
        <f>C40*E40*G40</f>
        <v>0</v>
      </c>
      <c r="J40" s="564" t="s">
        <v>79</v>
      </c>
      <c r="N40" s="567"/>
      <c r="O40" s="625">
        <v>0</v>
      </c>
      <c r="P40" s="564" t="s">
        <v>78</v>
      </c>
      <c r="Q40" s="624">
        <v>0</v>
      </c>
      <c r="R40" s="564" t="s">
        <v>76</v>
      </c>
      <c r="S40" s="624">
        <v>0</v>
      </c>
      <c r="T40" s="564" t="s">
        <v>76</v>
      </c>
      <c r="U40" s="624">
        <f>O40*Q40*S40</f>
        <v>0</v>
      </c>
      <c r="V40" s="564" t="s">
        <v>79</v>
      </c>
    </row>
    <row r="41" spans="1:66" s="500" customFormat="1" ht="15.75" customHeight="1">
      <c r="A41" s="1063"/>
      <c r="B41" s="567"/>
      <c r="C41" s="623">
        <v>0</v>
      </c>
      <c r="D41" s="564" t="s">
        <v>78</v>
      </c>
      <c r="E41" s="624">
        <v>0</v>
      </c>
      <c r="F41" s="564" t="s">
        <v>76</v>
      </c>
      <c r="G41" s="624">
        <v>0</v>
      </c>
      <c r="H41" s="564" t="s">
        <v>76</v>
      </c>
      <c r="I41" s="624">
        <f t="shared" ref="I41:I60" si="19">C41*E41*G41</f>
        <v>0</v>
      </c>
      <c r="J41" s="564" t="s">
        <v>79</v>
      </c>
      <c r="N41" s="567"/>
      <c r="O41" s="625">
        <v>0</v>
      </c>
      <c r="P41" s="564" t="s">
        <v>78</v>
      </c>
      <c r="Q41" s="624">
        <v>0</v>
      </c>
      <c r="R41" s="564" t="s">
        <v>76</v>
      </c>
      <c r="S41" s="624">
        <v>0</v>
      </c>
      <c r="T41" s="564" t="s">
        <v>76</v>
      </c>
      <c r="U41" s="624">
        <f t="shared" ref="U41:U60" si="20">O41*Q41*S41</f>
        <v>0</v>
      </c>
      <c r="V41" s="564" t="s">
        <v>79</v>
      </c>
    </row>
    <row r="42" spans="1:66" s="500" customFormat="1" ht="15.75" customHeight="1">
      <c r="A42" s="1063"/>
      <c r="B42" s="567"/>
      <c r="C42" s="623">
        <v>0</v>
      </c>
      <c r="D42" s="564" t="s">
        <v>78</v>
      </c>
      <c r="E42" s="624">
        <v>0</v>
      </c>
      <c r="F42" s="564" t="s">
        <v>76</v>
      </c>
      <c r="G42" s="624">
        <v>0</v>
      </c>
      <c r="H42" s="564" t="s">
        <v>76</v>
      </c>
      <c r="I42" s="624">
        <f t="shared" si="19"/>
        <v>0</v>
      </c>
      <c r="J42" s="564" t="s">
        <v>79</v>
      </c>
      <c r="N42" s="567"/>
      <c r="O42" s="625">
        <v>0</v>
      </c>
      <c r="P42" s="564" t="s">
        <v>78</v>
      </c>
      <c r="Q42" s="624">
        <v>0</v>
      </c>
      <c r="R42" s="564" t="s">
        <v>76</v>
      </c>
      <c r="S42" s="624">
        <v>0</v>
      </c>
      <c r="T42" s="564" t="s">
        <v>76</v>
      </c>
      <c r="U42" s="624">
        <f t="shared" si="20"/>
        <v>0</v>
      </c>
      <c r="V42" s="564" t="s">
        <v>79</v>
      </c>
    </row>
    <row r="43" spans="1:66" s="500" customFormat="1" ht="15.75" customHeight="1">
      <c r="A43" s="1063"/>
      <c r="B43" s="567"/>
      <c r="C43" s="623">
        <v>0</v>
      </c>
      <c r="D43" s="564" t="s">
        <v>78</v>
      </c>
      <c r="E43" s="624">
        <v>0</v>
      </c>
      <c r="F43" s="564" t="s">
        <v>76</v>
      </c>
      <c r="G43" s="624">
        <v>0</v>
      </c>
      <c r="H43" s="564" t="s">
        <v>76</v>
      </c>
      <c r="I43" s="624">
        <f t="shared" si="19"/>
        <v>0</v>
      </c>
      <c r="J43" s="564" t="s">
        <v>79</v>
      </c>
      <c r="N43" s="567"/>
      <c r="O43" s="625">
        <v>0</v>
      </c>
      <c r="P43" s="564" t="s">
        <v>78</v>
      </c>
      <c r="Q43" s="624">
        <v>0</v>
      </c>
      <c r="R43" s="564" t="s">
        <v>76</v>
      </c>
      <c r="S43" s="624">
        <v>0</v>
      </c>
      <c r="T43" s="564" t="s">
        <v>76</v>
      </c>
      <c r="U43" s="624">
        <f t="shared" si="20"/>
        <v>0</v>
      </c>
      <c r="V43" s="564" t="s">
        <v>79</v>
      </c>
    </row>
    <row r="44" spans="1:66" s="500" customFormat="1" ht="15.75" customHeight="1">
      <c r="A44" s="1063"/>
      <c r="B44" s="567"/>
      <c r="C44" s="623">
        <v>0</v>
      </c>
      <c r="D44" s="564" t="s">
        <v>78</v>
      </c>
      <c r="E44" s="624">
        <v>0</v>
      </c>
      <c r="F44" s="564" t="s">
        <v>76</v>
      </c>
      <c r="G44" s="624">
        <v>0</v>
      </c>
      <c r="H44" s="564" t="s">
        <v>76</v>
      </c>
      <c r="I44" s="624">
        <f t="shared" si="19"/>
        <v>0</v>
      </c>
      <c r="J44" s="564" t="s">
        <v>79</v>
      </c>
      <c r="N44" s="567"/>
      <c r="O44" s="625">
        <v>0</v>
      </c>
      <c r="P44" s="564" t="s">
        <v>78</v>
      </c>
      <c r="Q44" s="624">
        <v>0</v>
      </c>
      <c r="R44" s="564" t="s">
        <v>76</v>
      </c>
      <c r="S44" s="624">
        <v>0</v>
      </c>
      <c r="T44" s="564" t="s">
        <v>76</v>
      </c>
      <c r="U44" s="624">
        <f t="shared" si="20"/>
        <v>0</v>
      </c>
      <c r="V44" s="564" t="s">
        <v>79</v>
      </c>
    </row>
    <row r="45" spans="1:66" s="500" customFormat="1" ht="15.75" customHeight="1">
      <c r="A45" s="1063"/>
      <c r="B45" s="567"/>
      <c r="C45" s="623">
        <v>0</v>
      </c>
      <c r="D45" s="564" t="s">
        <v>78</v>
      </c>
      <c r="E45" s="624">
        <v>0</v>
      </c>
      <c r="F45" s="564" t="s">
        <v>76</v>
      </c>
      <c r="G45" s="624">
        <v>0</v>
      </c>
      <c r="H45" s="564" t="s">
        <v>76</v>
      </c>
      <c r="I45" s="624">
        <f t="shared" si="19"/>
        <v>0</v>
      </c>
      <c r="J45" s="564" t="s">
        <v>79</v>
      </c>
      <c r="N45" s="567"/>
      <c r="O45" s="625">
        <v>0</v>
      </c>
      <c r="P45" s="564" t="s">
        <v>78</v>
      </c>
      <c r="Q45" s="624">
        <v>0</v>
      </c>
      <c r="R45" s="564" t="s">
        <v>76</v>
      </c>
      <c r="S45" s="624">
        <v>0</v>
      </c>
      <c r="T45" s="564" t="s">
        <v>76</v>
      </c>
      <c r="U45" s="624">
        <f t="shared" si="20"/>
        <v>0</v>
      </c>
      <c r="V45" s="564" t="s">
        <v>79</v>
      </c>
    </row>
    <row r="46" spans="1:66" s="500" customFormat="1" ht="15.75" customHeight="1">
      <c r="A46" s="1063"/>
      <c r="B46" s="567"/>
      <c r="C46" s="623">
        <v>0</v>
      </c>
      <c r="D46" s="564" t="s">
        <v>78</v>
      </c>
      <c r="E46" s="624">
        <v>0</v>
      </c>
      <c r="F46" s="564" t="s">
        <v>76</v>
      </c>
      <c r="G46" s="624">
        <v>0</v>
      </c>
      <c r="H46" s="564" t="s">
        <v>76</v>
      </c>
      <c r="I46" s="624">
        <f t="shared" si="19"/>
        <v>0</v>
      </c>
      <c r="J46" s="564" t="s">
        <v>79</v>
      </c>
      <c r="N46" s="567"/>
      <c r="O46" s="625">
        <v>0</v>
      </c>
      <c r="P46" s="564" t="s">
        <v>78</v>
      </c>
      <c r="Q46" s="624">
        <v>0</v>
      </c>
      <c r="R46" s="564" t="s">
        <v>76</v>
      </c>
      <c r="S46" s="624">
        <v>0</v>
      </c>
      <c r="T46" s="564" t="s">
        <v>76</v>
      </c>
      <c r="U46" s="624">
        <f t="shared" si="20"/>
        <v>0</v>
      </c>
      <c r="V46" s="564" t="s">
        <v>79</v>
      </c>
    </row>
    <row r="47" spans="1:66" s="500" customFormat="1" ht="15.75" customHeight="1">
      <c r="A47" s="1063"/>
      <c r="B47" s="567"/>
      <c r="C47" s="623">
        <v>0</v>
      </c>
      <c r="D47" s="564" t="s">
        <v>78</v>
      </c>
      <c r="E47" s="624">
        <v>0</v>
      </c>
      <c r="F47" s="564" t="s">
        <v>76</v>
      </c>
      <c r="G47" s="624">
        <v>0</v>
      </c>
      <c r="H47" s="564" t="s">
        <v>76</v>
      </c>
      <c r="I47" s="624">
        <f t="shared" si="19"/>
        <v>0</v>
      </c>
      <c r="J47" s="564" t="s">
        <v>79</v>
      </c>
      <c r="N47" s="567"/>
      <c r="O47" s="625">
        <v>0</v>
      </c>
      <c r="P47" s="564" t="s">
        <v>78</v>
      </c>
      <c r="Q47" s="624">
        <v>0</v>
      </c>
      <c r="R47" s="564" t="s">
        <v>76</v>
      </c>
      <c r="S47" s="624">
        <v>0</v>
      </c>
      <c r="T47" s="564" t="s">
        <v>76</v>
      </c>
      <c r="U47" s="624">
        <f t="shared" si="20"/>
        <v>0</v>
      </c>
      <c r="V47" s="564" t="s">
        <v>79</v>
      </c>
    </row>
    <row r="48" spans="1:66" s="500" customFormat="1" ht="15.75" customHeight="1">
      <c r="A48" s="1063"/>
      <c r="B48" s="567"/>
      <c r="C48" s="623">
        <v>0</v>
      </c>
      <c r="D48" s="564" t="s">
        <v>78</v>
      </c>
      <c r="E48" s="624">
        <v>0</v>
      </c>
      <c r="F48" s="564" t="s">
        <v>76</v>
      </c>
      <c r="G48" s="624">
        <v>0</v>
      </c>
      <c r="H48" s="564" t="s">
        <v>76</v>
      </c>
      <c r="I48" s="624">
        <f t="shared" si="19"/>
        <v>0</v>
      </c>
      <c r="J48" s="564" t="s">
        <v>79</v>
      </c>
      <c r="N48" s="567"/>
      <c r="O48" s="625">
        <v>0</v>
      </c>
      <c r="P48" s="564" t="s">
        <v>78</v>
      </c>
      <c r="Q48" s="624">
        <v>0</v>
      </c>
      <c r="R48" s="564" t="s">
        <v>76</v>
      </c>
      <c r="S48" s="624">
        <v>0</v>
      </c>
      <c r="T48" s="564" t="s">
        <v>76</v>
      </c>
      <c r="U48" s="624">
        <f t="shared" si="20"/>
        <v>0</v>
      </c>
      <c r="V48" s="564" t="s">
        <v>79</v>
      </c>
    </row>
    <row r="49" spans="1:22" s="500" customFormat="1" ht="15.75" customHeight="1">
      <c r="A49" s="1063"/>
      <c r="B49" s="567"/>
      <c r="C49" s="623">
        <v>0</v>
      </c>
      <c r="D49" s="564" t="s">
        <v>78</v>
      </c>
      <c r="E49" s="624">
        <v>0</v>
      </c>
      <c r="F49" s="564" t="s">
        <v>76</v>
      </c>
      <c r="G49" s="624">
        <v>0</v>
      </c>
      <c r="H49" s="564" t="s">
        <v>76</v>
      </c>
      <c r="I49" s="624">
        <f t="shared" si="19"/>
        <v>0</v>
      </c>
      <c r="J49" s="564" t="s">
        <v>79</v>
      </c>
      <c r="N49" s="567"/>
      <c r="O49" s="625">
        <v>0</v>
      </c>
      <c r="P49" s="564" t="s">
        <v>78</v>
      </c>
      <c r="Q49" s="624">
        <v>0</v>
      </c>
      <c r="R49" s="564" t="s">
        <v>76</v>
      </c>
      <c r="S49" s="624">
        <v>0</v>
      </c>
      <c r="T49" s="564" t="s">
        <v>76</v>
      </c>
      <c r="U49" s="624">
        <f t="shared" si="20"/>
        <v>0</v>
      </c>
      <c r="V49" s="564" t="s">
        <v>79</v>
      </c>
    </row>
    <row r="50" spans="1:22" s="500" customFormat="1" ht="15.75" customHeight="1">
      <c r="A50" s="1063"/>
      <c r="B50" s="567"/>
      <c r="C50" s="623">
        <v>0</v>
      </c>
      <c r="D50" s="564" t="s">
        <v>78</v>
      </c>
      <c r="E50" s="624">
        <v>0</v>
      </c>
      <c r="F50" s="564" t="s">
        <v>76</v>
      </c>
      <c r="G50" s="624">
        <v>0</v>
      </c>
      <c r="H50" s="564" t="s">
        <v>76</v>
      </c>
      <c r="I50" s="624">
        <f t="shared" si="19"/>
        <v>0</v>
      </c>
      <c r="J50" s="564" t="s">
        <v>79</v>
      </c>
      <c r="N50" s="567"/>
      <c r="O50" s="625">
        <v>0</v>
      </c>
      <c r="P50" s="564" t="s">
        <v>78</v>
      </c>
      <c r="Q50" s="624">
        <v>0</v>
      </c>
      <c r="R50" s="564" t="s">
        <v>76</v>
      </c>
      <c r="S50" s="624">
        <v>0</v>
      </c>
      <c r="T50" s="564" t="s">
        <v>76</v>
      </c>
      <c r="U50" s="624">
        <f t="shared" si="20"/>
        <v>0</v>
      </c>
      <c r="V50" s="564" t="s">
        <v>79</v>
      </c>
    </row>
    <row r="51" spans="1:22" s="500" customFormat="1" ht="15.75" customHeight="1">
      <c r="A51" s="1063"/>
      <c r="B51" s="567"/>
      <c r="C51" s="623">
        <v>0</v>
      </c>
      <c r="D51" s="564" t="s">
        <v>78</v>
      </c>
      <c r="E51" s="624">
        <v>0</v>
      </c>
      <c r="F51" s="564" t="s">
        <v>76</v>
      </c>
      <c r="G51" s="624">
        <v>0</v>
      </c>
      <c r="H51" s="564" t="s">
        <v>76</v>
      </c>
      <c r="I51" s="624">
        <f t="shared" si="19"/>
        <v>0</v>
      </c>
      <c r="J51" s="564" t="s">
        <v>79</v>
      </c>
      <c r="N51" s="567"/>
      <c r="O51" s="625">
        <v>0</v>
      </c>
      <c r="P51" s="564" t="s">
        <v>78</v>
      </c>
      <c r="Q51" s="624">
        <v>0</v>
      </c>
      <c r="R51" s="564" t="s">
        <v>76</v>
      </c>
      <c r="S51" s="624">
        <v>0</v>
      </c>
      <c r="T51" s="564" t="s">
        <v>76</v>
      </c>
      <c r="U51" s="624">
        <f t="shared" si="20"/>
        <v>0</v>
      </c>
      <c r="V51" s="564" t="s">
        <v>79</v>
      </c>
    </row>
    <row r="52" spans="1:22" s="500" customFormat="1" ht="15.75" customHeight="1">
      <c r="A52" s="1063"/>
      <c r="B52" s="567"/>
      <c r="C52" s="623">
        <v>0</v>
      </c>
      <c r="D52" s="564" t="s">
        <v>78</v>
      </c>
      <c r="E52" s="624">
        <v>0</v>
      </c>
      <c r="F52" s="564" t="s">
        <v>76</v>
      </c>
      <c r="G52" s="624">
        <v>0</v>
      </c>
      <c r="H52" s="564" t="s">
        <v>76</v>
      </c>
      <c r="I52" s="624">
        <f t="shared" si="19"/>
        <v>0</v>
      </c>
      <c r="J52" s="564" t="s">
        <v>79</v>
      </c>
      <c r="N52" s="567"/>
      <c r="O52" s="625">
        <v>0</v>
      </c>
      <c r="P52" s="564" t="s">
        <v>78</v>
      </c>
      <c r="Q52" s="624">
        <v>0</v>
      </c>
      <c r="R52" s="564" t="s">
        <v>76</v>
      </c>
      <c r="S52" s="624">
        <v>0</v>
      </c>
      <c r="T52" s="564" t="s">
        <v>76</v>
      </c>
      <c r="U52" s="624">
        <f t="shared" si="20"/>
        <v>0</v>
      </c>
      <c r="V52" s="564" t="s">
        <v>79</v>
      </c>
    </row>
    <row r="53" spans="1:22" s="500" customFormat="1" ht="15.75" customHeight="1">
      <c r="A53" s="1063"/>
      <c r="B53" s="567"/>
      <c r="C53" s="623">
        <v>0</v>
      </c>
      <c r="D53" s="564" t="s">
        <v>78</v>
      </c>
      <c r="E53" s="624">
        <v>0</v>
      </c>
      <c r="F53" s="564" t="s">
        <v>76</v>
      </c>
      <c r="G53" s="624">
        <v>0</v>
      </c>
      <c r="H53" s="564" t="s">
        <v>76</v>
      </c>
      <c r="I53" s="624">
        <f t="shared" si="19"/>
        <v>0</v>
      </c>
      <c r="J53" s="564" t="s">
        <v>79</v>
      </c>
      <c r="N53" s="567"/>
      <c r="O53" s="625">
        <v>0</v>
      </c>
      <c r="P53" s="564" t="s">
        <v>78</v>
      </c>
      <c r="Q53" s="624">
        <v>0</v>
      </c>
      <c r="R53" s="564" t="s">
        <v>76</v>
      </c>
      <c r="S53" s="624">
        <v>0</v>
      </c>
      <c r="T53" s="564" t="s">
        <v>76</v>
      </c>
      <c r="U53" s="624">
        <f t="shared" si="20"/>
        <v>0</v>
      </c>
      <c r="V53" s="564" t="s">
        <v>79</v>
      </c>
    </row>
    <row r="54" spans="1:22" s="500" customFormat="1" ht="15.75" customHeight="1">
      <c r="A54" s="1063"/>
      <c r="B54" s="567"/>
      <c r="C54" s="623">
        <v>0</v>
      </c>
      <c r="D54" s="564" t="s">
        <v>78</v>
      </c>
      <c r="E54" s="624">
        <v>0</v>
      </c>
      <c r="F54" s="564" t="s">
        <v>76</v>
      </c>
      <c r="G54" s="624">
        <v>0</v>
      </c>
      <c r="H54" s="564" t="s">
        <v>76</v>
      </c>
      <c r="I54" s="624">
        <f t="shared" si="19"/>
        <v>0</v>
      </c>
      <c r="J54" s="564" t="s">
        <v>79</v>
      </c>
      <c r="N54" s="567"/>
      <c r="O54" s="625">
        <v>0</v>
      </c>
      <c r="P54" s="564" t="s">
        <v>78</v>
      </c>
      <c r="Q54" s="624">
        <v>0</v>
      </c>
      <c r="R54" s="564" t="s">
        <v>76</v>
      </c>
      <c r="S54" s="624">
        <v>0</v>
      </c>
      <c r="T54" s="564" t="s">
        <v>76</v>
      </c>
      <c r="U54" s="624">
        <f t="shared" si="20"/>
        <v>0</v>
      </c>
      <c r="V54" s="564" t="s">
        <v>79</v>
      </c>
    </row>
    <row r="55" spans="1:22" s="500" customFormat="1" ht="15.75" customHeight="1">
      <c r="A55" s="1063"/>
      <c r="B55" s="567"/>
      <c r="C55" s="623">
        <v>0</v>
      </c>
      <c r="D55" s="564" t="s">
        <v>78</v>
      </c>
      <c r="E55" s="624">
        <v>0</v>
      </c>
      <c r="F55" s="564" t="s">
        <v>76</v>
      </c>
      <c r="G55" s="624">
        <v>0</v>
      </c>
      <c r="H55" s="564" t="s">
        <v>76</v>
      </c>
      <c r="I55" s="624">
        <f t="shared" si="19"/>
        <v>0</v>
      </c>
      <c r="J55" s="564" t="s">
        <v>79</v>
      </c>
      <c r="N55" s="567"/>
      <c r="O55" s="625">
        <v>0</v>
      </c>
      <c r="P55" s="564" t="s">
        <v>78</v>
      </c>
      <c r="Q55" s="624">
        <v>0</v>
      </c>
      <c r="R55" s="564" t="s">
        <v>76</v>
      </c>
      <c r="S55" s="624">
        <v>0</v>
      </c>
      <c r="T55" s="564" t="s">
        <v>76</v>
      </c>
      <c r="U55" s="624">
        <f t="shared" si="20"/>
        <v>0</v>
      </c>
      <c r="V55" s="564" t="s">
        <v>79</v>
      </c>
    </row>
    <row r="56" spans="1:22" s="500" customFormat="1" ht="15.75" customHeight="1">
      <c r="A56" s="1063"/>
      <c r="B56" s="567"/>
      <c r="C56" s="623">
        <v>0</v>
      </c>
      <c r="D56" s="564" t="s">
        <v>78</v>
      </c>
      <c r="E56" s="624">
        <v>0</v>
      </c>
      <c r="F56" s="564" t="s">
        <v>76</v>
      </c>
      <c r="G56" s="624">
        <v>0</v>
      </c>
      <c r="H56" s="564" t="s">
        <v>76</v>
      </c>
      <c r="I56" s="624">
        <f t="shared" si="19"/>
        <v>0</v>
      </c>
      <c r="J56" s="564" t="s">
        <v>79</v>
      </c>
      <c r="N56" s="567"/>
      <c r="O56" s="625">
        <v>0</v>
      </c>
      <c r="P56" s="564" t="s">
        <v>78</v>
      </c>
      <c r="Q56" s="624">
        <v>0</v>
      </c>
      <c r="R56" s="564" t="s">
        <v>76</v>
      </c>
      <c r="S56" s="624">
        <v>0</v>
      </c>
      <c r="T56" s="564" t="s">
        <v>76</v>
      </c>
      <c r="U56" s="624">
        <f t="shared" si="20"/>
        <v>0</v>
      </c>
      <c r="V56" s="564" t="s">
        <v>79</v>
      </c>
    </row>
    <row r="57" spans="1:22" s="500" customFormat="1" ht="15.75" customHeight="1">
      <c r="A57" s="626"/>
      <c r="B57" s="567"/>
      <c r="C57" s="623">
        <v>0</v>
      </c>
      <c r="D57" s="564" t="s">
        <v>78</v>
      </c>
      <c r="E57" s="624">
        <v>0</v>
      </c>
      <c r="F57" s="564" t="s">
        <v>76</v>
      </c>
      <c r="G57" s="624">
        <v>0</v>
      </c>
      <c r="H57" s="564" t="s">
        <v>76</v>
      </c>
      <c r="I57" s="624">
        <f t="shared" si="19"/>
        <v>0</v>
      </c>
      <c r="J57" s="564" t="s">
        <v>79</v>
      </c>
      <c r="N57" s="567"/>
      <c r="O57" s="625">
        <v>0</v>
      </c>
      <c r="P57" s="564" t="s">
        <v>78</v>
      </c>
      <c r="Q57" s="624">
        <v>0</v>
      </c>
      <c r="R57" s="564" t="s">
        <v>76</v>
      </c>
      <c r="S57" s="624">
        <v>0</v>
      </c>
      <c r="T57" s="564" t="s">
        <v>76</v>
      </c>
      <c r="U57" s="624">
        <f t="shared" si="20"/>
        <v>0</v>
      </c>
      <c r="V57" s="564" t="s">
        <v>79</v>
      </c>
    </row>
    <row r="58" spans="1:22" s="500" customFormat="1" ht="15.75" customHeight="1">
      <c r="A58" s="626"/>
      <c r="B58" s="567"/>
      <c r="C58" s="623">
        <v>0</v>
      </c>
      <c r="D58" s="564" t="s">
        <v>78</v>
      </c>
      <c r="E58" s="624">
        <v>0</v>
      </c>
      <c r="F58" s="564" t="s">
        <v>76</v>
      </c>
      <c r="G58" s="624">
        <v>0</v>
      </c>
      <c r="H58" s="564" t="s">
        <v>76</v>
      </c>
      <c r="I58" s="624">
        <f t="shared" si="19"/>
        <v>0</v>
      </c>
      <c r="J58" s="564" t="s">
        <v>79</v>
      </c>
      <c r="N58" s="567"/>
      <c r="O58" s="625">
        <v>0</v>
      </c>
      <c r="P58" s="564" t="s">
        <v>78</v>
      </c>
      <c r="Q58" s="624">
        <v>0</v>
      </c>
      <c r="R58" s="564" t="s">
        <v>76</v>
      </c>
      <c r="S58" s="624">
        <v>0</v>
      </c>
      <c r="T58" s="564" t="s">
        <v>76</v>
      </c>
      <c r="U58" s="624">
        <f t="shared" si="20"/>
        <v>0</v>
      </c>
      <c r="V58" s="564" t="s">
        <v>79</v>
      </c>
    </row>
    <row r="59" spans="1:22" s="500" customFormat="1" ht="15.75" customHeight="1">
      <c r="A59" s="626"/>
      <c r="B59" s="567"/>
      <c r="C59" s="623">
        <v>0</v>
      </c>
      <c r="D59" s="564" t="s">
        <v>78</v>
      </c>
      <c r="E59" s="624">
        <v>0</v>
      </c>
      <c r="F59" s="564" t="s">
        <v>76</v>
      </c>
      <c r="G59" s="624">
        <v>0</v>
      </c>
      <c r="H59" s="564" t="s">
        <v>76</v>
      </c>
      <c r="I59" s="624">
        <f t="shared" si="19"/>
        <v>0</v>
      </c>
      <c r="J59" s="564" t="s">
        <v>79</v>
      </c>
      <c r="N59" s="567"/>
      <c r="O59" s="625">
        <v>0</v>
      </c>
      <c r="P59" s="564" t="s">
        <v>78</v>
      </c>
      <c r="Q59" s="624">
        <v>0</v>
      </c>
      <c r="R59" s="564" t="s">
        <v>76</v>
      </c>
      <c r="S59" s="624">
        <v>0</v>
      </c>
      <c r="T59" s="564" t="s">
        <v>76</v>
      </c>
      <c r="U59" s="624">
        <f t="shared" si="20"/>
        <v>0</v>
      </c>
      <c r="V59" s="564" t="s">
        <v>79</v>
      </c>
    </row>
    <row r="60" spans="1:22" s="500" customFormat="1" ht="15.75" customHeight="1">
      <c r="A60" s="626"/>
      <c r="B60" s="627"/>
      <c r="C60" s="623">
        <v>0</v>
      </c>
      <c r="D60" s="564" t="s">
        <v>78</v>
      </c>
      <c r="E60" s="624">
        <v>0</v>
      </c>
      <c r="F60" s="564" t="s">
        <v>76</v>
      </c>
      <c r="G60" s="624">
        <v>0</v>
      </c>
      <c r="H60" s="564" t="s">
        <v>76</v>
      </c>
      <c r="I60" s="624">
        <f t="shared" si="19"/>
        <v>0</v>
      </c>
      <c r="J60" s="564" t="s">
        <v>79</v>
      </c>
      <c r="N60" s="627"/>
      <c r="O60" s="625">
        <v>0</v>
      </c>
      <c r="P60" s="564" t="s">
        <v>78</v>
      </c>
      <c r="Q60" s="624">
        <v>0</v>
      </c>
      <c r="R60" s="564" t="s">
        <v>76</v>
      </c>
      <c r="S60" s="624">
        <v>0</v>
      </c>
      <c r="T60" s="564" t="s">
        <v>76</v>
      </c>
      <c r="U60" s="624">
        <f t="shared" si="20"/>
        <v>0</v>
      </c>
      <c r="V60" s="564" t="s">
        <v>79</v>
      </c>
    </row>
    <row r="61" spans="1:22" s="500" customFormat="1" ht="15.75" customHeight="1">
      <c r="A61" s="626"/>
      <c r="B61" s="628"/>
      <c r="C61" s="628"/>
      <c r="D61" s="628"/>
      <c r="E61" s="628"/>
      <c r="F61" s="628"/>
      <c r="G61" s="542" t="s">
        <v>136</v>
      </c>
      <c r="H61" s="628"/>
      <c r="I61" s="629">
        <f>SUM(I40:I60)</f>
        <v>0</v>
      </c>
      <c r="J61" s="630" t="s">
        <v>79</v>
      </c>
      <c r="N61" s="628"/>
      <c r="O61" s="628"/>
      <c r="P61" s="628"/>
      <c r="Q61" s="628"/>
      <c r="R61" s="628"/>
      <c r="S61" s="542" t="s">
        <v>136</v>
      </c>
      <c r="T61" s="628"/>
      <c r="U61" s="629">
        <f>SUM(U40:U60)</f>
        <v>0</v>
      </c>
      <c r="V61" s="630" t="s">
        <v>79</v>
      </c>
    </row>
    <row r="62" spans="1:22" s="500" customFormat="1" ht="15.75" customHeight="1">
      <c r="A62" s="517"/>
    </row>
    <row r="63" spans="1:22" s="500" customFormat="1" ht="15.75" customHeight="1">
      <c r="A63" s="517"/>
      <c r="B63" s="540" t="s">
        <v>490</v>
      </c>
      <c r="C63" s="541" t="s">
        <v>428</v>
      </c>
      <c r="D63" s="541"/>
      <c r="E63" s="541" t="s">
        <v>429</v>
      </c>
      <c r="F63" s="541"/>
      <c r="G63" s="541" t="s">
        <v>431</v>
      </c>
      <c r="H63" s="541"/>
      <c r="I63" s="541" t="s">
        <v>474</v>
      </c>
      <c r="J63" s="541"/>
    </row>
    <row r="64" spans="1:22" s="500" customFormat="1" ht="15.75" customHeight="1">
      <c r="A64" s="517"/>
      <c r="B64" s="546"/>
      <c r="C64" s="622"/>
      <c r="D64" s="622"/>
      <c r="E64" s="622"/>
      <c r="F64" s="622"/>
      <c r="G64" s="622"/>
      <c r="H64" s="622"/>
      <c r="I64" s="622"/>
      <c r="J64" s="622"/>
    </row>
    <row r="65" spans="1:10" s="500" customFormat="1" ht="15.75" customHeight="1">
      <c r="B65" s="567"/>
      <c r="C65" s="568">
        <v>0</v>
      </c>
      <c r="D65" s="564" t="s">
        <v>78</v>
      </c>
      <c r="E65" s="569">
        <v>0</v>
      </c>
      <c r="F65" s="564" t="s">
        <v>76</v>
      </c>
      <c r="G65" s="569">
        <v>0</v>
      </c>
      <c r="H65" s="564" t="s">
        <v>76</v>
      </c>
      <c r="I65" s="569">
        <f>C65*E65*G65</f>
        <v>0</v>
      </c>
      <c r="J65" s="564" t="s">
        <v>79</v>
      </c>
    </row>
    <row r="66" spans="1:10" s="500" customFormat="1" ht="15.75" customHeight="1">
      <c r="B66" s="567"/>
      <c r="C66" s="568">
        <v>0</v>
      </c>
      <c r="D66" s="564" t="s">
        <v>78</v>
      </c>
      <c r="E66" s="569">
        <v>0</v>
      </c>
      <c r="F66" s="564" t="s">
        <v>76</v>
      </c>
      <c r="G66" s="569">
        <v>0</v>
      </c>
      <c r="H66" s="564" t="s">
        <v>76</v>
      </c>
      <c r="I66" s="569">
        <f t="shared" ref="I66:I85" si="21">C66*E66*G66</f>
        <v>0</v>
      </c>
      <c r="J66" s="564" t="s">
        <v>79</v>
      </c>
    </row>
    <row r="67" spans="1:10" s="500" customFormat="1" ht="15.75" customHeight="1">
      <c r="A67" s="1063" t="s">
        <v>475</v>
      </c>
      <c r="B67" s="567"/>
      <c r="C67" s="568">
        <v>0</v>
      </c>
      <c r="D67" s="564" t="s">
        <v>78</v>
      </c>
      <c r="E67" s="569">
        <v>0</v>
      </c>
      <c r="F67" s="564" t="s">
        <v>76</v>
      </c>
      <c r="G67" s="569">
        <v>0</v>
      </c>
      <c r="H67" s="564" t="s">
        <v>76</v>
      </c>
      <c r="I67" s="569">
        <f t="shared" si="21"/>
        <v>0</v>
      </c>
      <c r="J67" s="564" t="s">
        <v>79</v>
      </c>
    </row>
    <row r="68" spans="1:10" s="500" customFormat="1" ht="15.75" customHeight="1">
      <c r="A68" s="1063"/>
      <c r="B68" s="567"/>
      <c r="C68" s="568">
        <v>0</v>
      </c>
      <c r="D68" s="564" t="s">
        <v>78</v>
      </c>
      <c r="E68" s="569">
        <v>0</v>
      </c>
      <c r="F68" s="564" t="s">
        <v>76</v>
      </c>
      <c r="G68" s="569">
        <v>0</v>
      </c>
      <c r="H68" s="564" t="s">
        <v>76</v>
      </c>
      <c r="I68" s="569">
        <f t="shared" si="21"/>
        <v>0</v>
      </c>
      <c r="J68" s="564" t="s">
        <v>79</v>
      </c>
    </row>
    <row r="69" spans="1:10" s="500" customFormat="1" ht="15.75" customHeight="1">
      <c r="A69" s="1063"/>
      <c r="B69" s="567"/>
      <c r="C69" s="568">
        <v>0</v>
      </c>
      <c r="D69" s="564" t="s">
        <v>78</v>
      </c>
      <c r="E69" s="569">
        <v>0</v>
      </c>
      <c r="F69" s="564" t="s">
        <v>76</v>
      </c>
      <c r="G69" s="569">
        <v>0</v>
      </c>
      <c r="H69" s="564" t="s">
        <v>76</v>
      </c>
      <c r="I69" s="569">
        <f t="shared" si="21"/>
        <v>0</v>
      </c>
      <c r="J69" s="564" t="s">
        <v>79</v>
      </c>
    </row>
    <row r="70" spans="1:10" s="500" customFormat="1" ht="15.75" customHeight="1">
      <c r="A70" s="1063"/>
      <c r="B70" s="567"/>
      <c r="C70" s="568">
        <v>0</v>
      </c>
      <c r="D70" s="564" t="s">
        <v>78</v>
      </c>
      <c r="E70" s="569">
        <v>0</v>
      </c>
      <c r="F70" s="564" t="s">
        <v>76</v>
      </c>
      <c r="G70" s="569">
        <v>0</v>
      </c>
      <c r="H70" s="564" t="s">
        <v>76</v>
      </c>
      <c r="I70" s="569">
        <f t="shared" si="21"/>
        <v>0</v>
      </c>
      <c r="J70" s="564" t="s">
        <v>79</v>
      </c>
    </row>
    <row r="71" spans="1:10" s="500" customFormat="1" ht="15.75" customHeight="1">
      <c r="A71" s="1063"/>
      <c r="B71" s="567"/>
      <c r="C71" s="568">
        <v>0</v>
      </c>
      <c r="D71" s="564" t="s">
        <v>78</v>
      </c>
      <c r="E71" s="569">
        <v>0</v>
      </c>
      <c r="F71" s="564" t="s">
        <v>76</v>
      </c>
      <c r="G71" s="569">
        <v>0</v>
      </c>
      <c r="H71" s="564" t="s">
        <v>76</v>
      </c>
      <c r="I71" s="569">
        <f t="shared" si="21"/>
        <v>0</v>
      </c>
      <c r="J71" s="564" t="s">
        <v>79</v>
      </c>
    </row>
    <row r="72" spans="1:10" s="500" customFormat="1" ht="15.75" customHeight="1">
      <c r="A72" s="1063"/>
      <c r="B72" s="567"/>
      <c r="C72" s="568">
        <v>0</v>
      </c>
      <c r="D72" s="564" t="s">
        <v>78</v>
      </c>
      <c r="E72" s="569">
        <v>0</v>
      </c>
      <c r="F72" s="564" t="s">
        <v>76</v>
      </c>
      <c r="G72" s="569">
        <v>0</v>
      </c>
      <c r="H72" s="564" t="s">
        <v>76</v>
      </c>
      <c r="I72" s="569">
        <f t="shared" si="21"/>
        <v>0</v>
      </c>
      <c r="J72" s="564" t="s">
        <v>79</v>
      </c>
    </row>
    <row r="73" spans="1:10" s="500" customFormat="1" ht="15.75" customHeight="1">
      <c r="A73" s="1063"/>
      <c r="B73" s="567"/>
      <c r="C73" s="568">
        <v>0</v>
      </c>
      <c r="D73" s="564" t="s">
        <v>78</v>
      </c>
      <c r="E73" s="569">
        <v>0</v>
      </c>
      <c r="F73" s="564" t="s">
        <v>76</v>
      </c>
      <c r="G73" s="569">
        <v>0</v>
      </c>
      <c r="H73" s="564" t="s">
        <v>76</v>
      </c>
      <c r="I73" s="569">
        <f t="shared" si="21"/>
        <v>0</v>
      </c>
      <c r="J73" s="564" t="s">
        <v>79</v>
      </c>
    </row>
    <row r="74" spans="1:10" s="500" customFormat="1" ht="15.75" customHeight="1">
      <c r="A74" s="1063"/>
      <c r="B74" s="567"/>
      <c r="C74" s="568">
        <v>0</v>
      </c>
      <c r="D74" s="564" t="s">
        <v>78</v>
      </c>
      <c r="E74" s="569">
        <v>0</v>
      </c>
      <c r="F74" s="564" t="s">
        <v>76</v>
      </c>
      <c r="G74" s="569">
        <v>0</v>
      </c>
      <c r="H74" s="564" t="s">
        <v>76</v>
      </c>
      <c r="I74" s="569">
        <f t="shared" si="21"/>
        <v>0</v>
      </c>
      <c r="J74" s="564" t="s">
        <v>79</v>
      </c>
    </row>
    <row r="75" spans="1:10" s="500" customFormat="1" ht="15.75" customHeight="1">
      <c r="A75" s="1063"/>
      <c r="B75" s="567"/>
      <c r="C75" s="568">
        <v>0</v>
      </c>
      <c r="D75" s="564" t="s">
        <v>78</v>
      </c>
      <c r="E75" s="569">
        <v>0</v>
      </c>
      <c r="F75" s="564" t="s">
        <v>76</v>
      </c>
      <c r="G75" s="569">
        <v>0</v>
      </c>
      <c r="H75" s="564" t="s">
        <v>76</v>
      </c>
      <c r="I75" s="569">
        <f t="shared" si="21"/>
        <v>0</v>
      </c>
      <c r="J75" s="564" t="s">
        <v>79</v>
      </c>
    </row>
    <row r="76" spans="1:10" s="500" customFormat="1" ht="15.75" customHeight="1">
      <c r="A76" s="1063"/>
      <c r="B76" s="567"/>
      <c r="C76" s="568">
        <v>0</v>
      </c>
      <c r="D76" s="564" t="s">
        <v>78</v>
      </c>
      <c r="E76" s="569">
        <v>0</v>
      </c>
      <c r="F76" s="564" t="s">
        <v>76</v>
      </c>
      <c r="G76" s="569">
        <v>0</v>
      </c>
      <c r="H76" s="564" t="s">
        <v>76</v>
      </c>
      <c r="I76" s="569">
        <f t="shared" si="21"/>
        <v>0</v>
      </c>
      <c r="J76" s="564" t="s">
        <v>79</v>
      </c>
    </row>
    <row r="77" spans="1:10" s="500" customFormat="1" ht="15.75" customHeight="1">
      <c r="A77" s="1063"/>
      <c r="B77" s="567"/>
      <c r="C77" s="568">
        <v>0</v>
      </c>
      <c r="D77" s="564" t="s">
        <v>78</v>
      </c>
      <c r="E77" s="569">
        <v>0</v>
      </c>
      <c r="F77" s="564" t="s">
        <v>76</v>
      </c>
      <c r="G77" s="569">
        <v>0</v>
      </c>
      <c r="H77" s="564" t="s">
        <v>76</v>
      </c>
      <c r="I77" s="569">
        <f t="shared" si="21"/>
        <v>0</v>
      </c>
      <c r="J77" s="564" t="s">
        <v>79</v>
      </c>
    </row>
    <row r="78" spans="1:10" s="500" customFormat="1" ht="15.75" customHeight="1">
      <c r="A78" s="1063"/>
      <c r="B78" s="567"/>
      <c r="C78" s="568">
        <v>0</v>
      </c>
      <c r="D78" s="564" t="s">
        <v>78</v>
      </c>
      <c r="E78" s="569">
        <v>0</v>
      </c>
      <c r="F78" s="564" t="s">
        <v>76</v>
      </c>
      <c r="G78" s="569">
        <v>0</v>
      </c>
      <c r="H78" s="564" t="s">
        <v>76</v>
      </c>
      <c r="I78" s="569">
        <f t="shared" si="21"/>
        <v>0</v>
      </c>
      <c r="J78" s="564" t="s">
        <v>79</v>
      </c>
    </row>
    <row r="79" spans="1:10" s="500" customFormat="1" ht="15.75" customHeight="1">
      <c r="A79" s="1063"/>
      <c r="B79" s="567"/>
      <c r="C79" s="568">
        <v>0</v>
      </c>
      <c r="D79" s="564" t="s">
        <v>78</v>
      </c>
      <c r="E79" s="569">
        <v>0</v>
      </c>
      <c r="F79" s="564" t="s">
        <v>76</v>
      </c>
      <c r="G79" s="569">
        <v>0</v>
      </c>
      <c r="H79" s="564" t="s">
        <v>76</v>
      </c>
      <c r="I79" s="569">
        <f t="shared" si="21"/>
        <v>0</v>
      </c>
      <c r="J79" s="564" t="s">
        <v>79</v>
      </c>
    </row>
    <row r="80" spans="1:10" s="500" customFormat="1" ht="15.75" customHeight="1">
      <c r="A80" s="1063"/>
      <c r="B80" s="567"/>
      <c r="C80" s="568">
        <v>0</v>
      </c>
      <c r="D80" s="564" t="s">
        <v>78</v>
      </c>
      <c r="E80" s="569">
        <v>0</v>
      </c>
      <c r="F80" s="564" t="s">
        <v>76</v>
      </c>
      <c r="G80" s="569">
        <v>0</v>
      </c>
      <c r="H80" s="564" t="s">
        <v>76</v>
      </c>
      <c r="I80" s="569">
        <f t="shared" si="21"/>
        <v>0</v>
      </c>
      <c r="J80" s="564" t="s">
        <v>79</v>
      </c>
    </row>
    <row r="81" spans="1:29" s="500" customFormat="1" ht="15.75" customHeight="1">
      <c r="A81" s="1063"/>
      <c r="B81" s="567"/>
      <c r="C81" s="568">
        <v>0</v>
      </c>
      <c r="D81" s="564" t="s">
        <v>78</v>
      </c>
      <c r="E81" s="569">
        <v>0</v>
      </c>
      <c r="F81" s="564" t="s">
        <v>76</v>
      </c>
      <c r="G81" s="569">
        <v>0</v>
      </c>
      <c r="H81" s="564" t="s">
        <v>76</v>
      </c>
      <c r="I81" s="569">
        <f t="shared" si="21"/>
        <v>0</v>
      </c>
      <c r="J81" s="564" t="s">
        <v>79</v>
      </c>
    </row>
    <row r="82" spans="1:29" s="500" customFormat="1" ht="15.75" customHeight="1">
      <c r="A82" s="1063"/>
      <c r="B82" s="567"/>
      <c r="C82" s="568">
        <v>0</v>
      </c>
      <c r="D82" s="564" t="s">
        <v>78</v>
      </c>
      <c r="E82" s="569">
        <v>0</v>
      </c>
      <c r="F82" s="564" t="s">
        <v>76</v>
      </c>
      <c r="G82" s="569">
        <v>0</v>
      </c>
      <c r="H82" s="564" t="s">
        <v>76</v>
      </c>
      <c r="I82" s="569">
        <f t="shared" si="21"/>
        <v>0</v>
      </c>
      <c r="J82" s="564" t="s">
        <v>79</v>
      </c>
    </row>
    <row r="83" spans="1:29" s="500" customFormat="1" ht="15.75" customHeight="1">
      <c r="A83" s="1063"/>
      <c r="B83" s="567"/>
      <c r="C83" s="568">
        <v>0</v>
      </c>
      <c r="D83" s="564" t="s">
        <v>78</v>
      </c>
      <c r="E83" s="569">
        <v>0</v>
      </c>
      <c r="F83" s="564" t="s">
        <v>76</v>
      </c>
      <c r="G83" s="569">
        <v>0</v>
      </c>
      <c r="H83" s="564" t="s">
        <v>76</v>
      </c>
      <c r="I83" s="569">
        <f t="shared" si="21"/>
        <v>0</v>
      </c>
      <c r="J83" s="564" t="s">
        <v>79</v>
      </c>
    </row>
    <row r="84" spans="1:29" s="500" customFormat="1" ht="15.75" customHeight="1">
      <c r="A84" s="1063"/>
      <c r="B84" s="567"/>
      <c r="C84" s="568">
        <v>0</v>
      </c>
      <c r="D84" s="564" t="s">
        <v>78</v>
      </c>
      <c r="E84" s="569">
        <v>0</v>
      </c>
      <c r="F84" s="564" t="s">
        <v>76</v>
      </c>
      <c r="G84" s="569">
        <v>0</v>
      </c>
      <c r="H84" s="564" t="s">
        <v>76</v>
      </c>
      <c r="I84" s="569">
        <f t="shared" si="21"/>
        <v>0</v>
      </c>
      <c r="J84" s="564" t="s">
        <v>79</v>
      </c>
    </row>
    <row r="85" spans="1:29" s="500" customFormat="1" ht="15.75" customHeight="1">
      <c r="A85" s="1063"/>
      <c r="B85" s="627"/>
      <c r="C85" s="631">
        <v>0</v>
      </c>
      <c r="D85" s="564" t="s">
        <v>78</v>
      </c>
      <c r="E85" s="632">
        <v>0</v>
      </c>
      <c r="F85" s="564" t="s">
        <v>76</v>
      </c>
      <c r="G85" s="632">
        <v>0</v>
      </c>
      <c r="H85" s="564" t="s">
        <v>76</v>
      </c>
      <c r="I85" s="632">
        <f t="shared" si="21"/>
        <v>0</v>
      </c>
      <c r="J85" s="564" t="s">
        <v>79</v>
      </c>
    </row>
    <row r="86" spans="1:29" s="500" customFormat="1" ht="15.75" customHeight="1">
      <c r="A86" s="1063"/>
      <c r="B86" s="628"/>
      <c r="C86" s="628"/>
      <c r="D86" s="628"/>
      <c r="E86" s="628"/>
      <c r="F86" s="628"/>
      <c r="G86" s="542" t="s">
        <v>136</v>
      </c>
      <c r="H86" s="628"/>
      <c r="I86" s="633">
        <f>SUM(I65:I85)</f>
        <v>0</v>
      </c>
      <c r="J86" s="630" t="s">
        <v>79</v>
      </c>
    </row>
    <row r="87" spans="1:29" s="500" customFormat="1" ht="15.75" customHeight="1">
      <c r="A87" s="1063"/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552"/>
      <c r="O87" s="552"/>
      <c r="P87" s="552"/>
      <c r="Q87" s="552"/>
      <c r="R87" s="552"/>
      <c r="S87" s="552"/>
      <c r="T87" s="552"/>
      <c r="U87" s="552"/>
      <c r="V87" s="552"/>
      <c r="W87" s="552"/>
      <c r="X87" s="552"/>
      <c r="Y87" s="552"/>
      <c r="Z87" s="552"/>
      <c r="AA87" s="552"/>
      <c r="AB87" s="552"/>
      <c r="AC87" s="552"/>
    </row>
    <row r="88" spans="1:29" s="500" customFormat="1" ht="15.75" customHeight="1">
      <c r="A88" s="1063"/>
      <c r="B88" s="491" t="s">
        <v>491</v>
      </c>
      <c r="C88" s="634"/>
      <c r="D88" s="634"/>
      <c r="E88" s="634"/>
      <c r="F88" s="634"/>
      <c r="G88" s="551"/>
      <c r="H88" s="551"/>
      <c r="I88" s="635"/>
      <c r="J88" s="552"/>
      <c r="K88" s="552"/>
      <c r="L88" s="552"/>
      <c r="M88" s="552"/>
      <c r="N88" s="1070" t="s">
        <v>426</v>
      </c>
      <c r="O88" s="1070"/>
      <c r="P88" s="1070"/>
      <c r="Q88" s="552"/>
      <c r="R88" s="552"/>
      <c r="S88" s="552"/>
      <c r="T88" s="552"/>
      <c r="U88" s="552"/>
      <c r="V88" s="552"/>
      <c r="W88" s="552"/>
      <c r="X88" s="552"/>
      <c r="Y88" s="552"/>
      <c r="Z88" s="552"/>
      <c r="AA88" s="552"/>
      <c r="AB88" s="552"/>
      <c r="AC88" s="552"/>
    </row>
    <row r="89" spans="1:29" s="500" customFormat="1" ht="15.75" customHeight="1">
      <c r="A89" s="1063"/>
      <c r="B89" s="555"/>
      <c r="C89" s="550"/>
      <c r="D89" s="550"/>
      <c r="E89" s="550"/>
      <c r="F89" s="550"/>
      <c r="G89" s="551"/>
      <c r="H89" s="551"/>
      <c r="I89" s="552"/>
      <c r="J89" s="636"/>
      <c r="K89" s="552"/>
      <c r="L89" s="635"/>
      <c r="M89" s="552"/>
      <c r="N89" s="1071"/>
      <c r="O89" s="1071"/>
      <c r="P89" s="1071"/>
      <c r="Q89" s="552"/>
      <c r="R89" s="552"/>
      <c r="S89" s="552"/>
      <c r="T89" s="552"/>
      <c r="U89" s="552"/>
      <c r="V89" s="552"/>
      <c r="W89" s="552"/>
      <c r="X89" s="552"/>
      <c r="Y89" s="552"/>
      <c r="Z89" s="552"/>
      <c r="AA89" s="552"/>
      <c r="AB89" s="552"/>
      <c r="AC89" s="552"/>
    </row>
    <row r="90" spans="1:29" s="500" customFormat="1" ht="15.75" customHeight="1">
      <c r="A90" s="1063"/>
      <c r="B90" s="555"/>
      <c r="C90" s="550"/>
      <c r="D90" s="550"/>
      <c r="E90" s="550"/>
      <c r="F90" s="550"/>
      <c r="G90" s="551"/>
      <c r="H90" s="551"/>
      <c r="I90" s="552"/>
      <c r="J90" s="636"/>
      <c r="K90" s="552"/>
      <c r="L90" s="635"/>
      <c r="M90" s="552"/>
      <c r="N90" s="552"/>
      <c r="O90" s="552"/>
      <c r="P90" s="552"/>
      <c r="Q90" s="552"/>
      <c r="R90" s="552"/>
      <c r="S90" s="552"/>
      <c r="T90" s="552"/>
      <c r="U90" s="552"/>
      <c r="V90" s="552"/>
      <c r="W90" s="552"/>
      <c r="X90" s="552"/>
      <c r="Y90" s="552"/>
      <c r="Z90" s="552"/>
      <c r="AA90" s="552"/>
      <c r="AB90" s="552"/>
      <c r="AC90" s="552"/>
    </row>
    <row r="91" spans="1:29" s="500" customFormat="1" ht="15.75" customHeight="1">
      <c r="A91" s="1063"/>
      <c r="B91" s="555"/>
      <c r="C91" s="550"/>
      <c r="D91" s="550"/>
      <c r="E91" s="550"/>
      <c r="F91" s="550"/>
      <c r="G91" s="551"/>
      <c r="H91" s="551"/>
      <c r="I91" s="552"/>
      <c r="J91" s="636"/>
      <c r="K91" s="552"/>
      <c r="L91" s="635"/>
      <c r="M91" s="552"/>
      <c r="N91" s="552"/>
      <c r="O91" s="552"/>
      <c r="P91" s="552"/>
      <c r="Q91" s="552"/>
      <c r="R91" s="552"/>
      <c r="S91" s="552"/>
      <c r="T91" s="552"/>
      <c r="U91" s="552"/>
      <c r="V91" s="552"/>
      <c r="W91" s="552"/>
      <c r="X91" s="552"/>
      <c r="Y91" s="552"/>
      <c r="Z91" s="552"/>
      <c r="AA91" s="552"/>
      <c r="AB91" s="552"/>
      <c r="AC91" s="552"/>
    </row>
    <row r="92" spans="1:29" s="500" customFormat="1" ht="15.75" customHeight="1">
      <c r="A92" s="1063"/>
      <c r="B92" s="539" t="s">
        <v>427</v>
      </c>
      <c r="C92" s="1068" t="s">
        <v>428</v>
      </c>
      <c r="D92" s="1069"/>
      <c r="E92" s="1068" t="s">
        <v>429</v>
      </c>
      <c r="F92" s="1069"/>
      <c r="G92" s="1068" t="s">
        <v>430</v>
      </c>
      <c r="H92" s="1069"/>
      <c r="I92" s="1068" t="s">
        <v>431</v>
      </c>
      <c r="J92" s="1069"/>
      <c r="K92" s="1067"/>
      <c r="L92" s="1067"/>
      <c r="M92" s="1067"/>
      <c r="N92" s="1067"/>
      <c r="O92" s="1068" t="s">
        <v>432</v>
      </c>
      <c r="P92" s="1069"/>
      <c r="Q92" s="1068" t="s">
        <v>433</v>
      </c>
      <c r="R92" s="1069"/>
      <c r="S92" s="637"/>
      <c r="T92" s="560"/>
      <c r="U92" s="560"/>
      <c r="V92" s="560"/>
      <c r="W92" s="560"/>
      <c r="X92" s="560"/>
      <c r="Y92" s="560"/>
      <c r="Z92" s="560"/>
      <c r="AA92" s="560"/>
      <c r="AB92" s="560"/>
      <c r="AC92" s="560"/>
    </row>
    <row r="93" spans="1:29" s="500" customFormat="1" ht="15.75" customHeight="1">
      <c r="A93" s="1063"/>
      <c r="B93" s="546" t="s">
        <v>437</v>
      </c>
      <c r="C93" s="622"/>
      <c r="D93" s="622"/>
      <c r="E93" s="622"/>
      <c r="F93" s="622"/>
      <c r="G93" s="622"/>
      <c r="H93" s="622"/>
      <c r="I93" s="622"/>
      <c r="J93" s="622"/>
      <c r="K93" s="621"/>
      <c r="L93" s="621"/>
      <c r="M93" s="621"/>
      <c r="N93" s="621"/>
      <c r="O93" s="638"/>
      <c r="P93" s="639"/>
      <c r="Q93" s="638"/>
      <c r="R93" s="640"/>
      <c r="S93" s="641"/>
    </row>
    <row r="94" spans="1:29" s="500" customFormat="1" ht="15.75" customHeight="1">
      <c r="A94" s="1063"/>
      <c r="B94" s="546"/>
      <c r="C94" s="622"/>
      <c r="D94" s="621"/>
      <c r="E94" s="622"/>
      <c r="F94" s="621"/>
      <c r="G94" s="622"/>
      <c r="H94" s="621"/>
      <c r="I94" s="622"/>
      <c r="J94" s="621"/>
      <c r="K94" s="621"/>
      <c r="L94" s="621"/>
      <c r="M94" s="621"/>
      <c r="N94" s="621"/>
      <c r="O94" s="638"/>
      <c r="P94" s="639"/>
      <c r="Q94" s="638"/>
      <c r="R94" s="640"/>
      <c r="S94" s="641"/>
    </row>
    <row r="95" spans="1:29" s="500" customFormat="1" ht="15.75" customHeight="1">
      <c r="A95" s="1063"/>
      <c r="B95" s="567"/>
      <c r="C95" s="568">
        <v>0</v>
      </c>
      <c r="D95" s="564" t="s">
        <v>78</v>
      </c>
      <c r="E95" s="569">
        <v>0</v>
      </c>
      <c r="F95" s="564" t="s">
        <v>76</v>
      </c>
      <c r="G95" s="569">
        <v>0</v>
      </c>
      <c r="H95" s="564" t="s">
        <v>76</v>
      </c>
      <c r="I95" s="569">
        <v>0</v>
      </c>
      <c r="J95" s="564" t="s">
        <v>76</v>
      </c>
      <c r="K95" s="642"/>
      <c r="L95" s="643"/>
      <c r="M95" s="643"/>
      <c r="N95" s="644"/>
      <c r="O95" s="570">
        <f t="shared" ref="O95:O101" si="22">C95*E95*G95</f>
        <v>0</v>
      </c>
      <c r="P95" s="645" t="s">
        <v>79</v>
      </c>
      <c r="Q95" s="570">
        <f t="shared" ref="Q95:Q101" si="23">C95*E95*G95*I95</f>
        <v>0</v>
      </c>
      <c r="R95" s="645" t="s">
        <v>423</v>
      </c>
      <c r="S95" s="641"/>
      <c r="T95" s="646"/>
    </row>
    <row r="96" spans="1:29" s="500" customFormat="1" ht="15.75" customHeight="1">
      <c r="A96" s="1063"/>
      <c r="B96" s="567"/>
      <c r="C96" s="568">
        <v>0</v>
      </c>
      <c r="D96" s="564" t="s">
        <v>78</v>
      </c>
      <c r="E96" s="569">
        <v>0</v>
      </c>
      <c r="F96" s="564" t="s">
        <v>76</v>
      </c>
      <c r="G96" s="569">
        <v>0</v>
      </c>
      <c r="H96" s="564" t="s">
        <v>76</v>
      </c>
      <c r="I96" s="569">
        <v>0</v>
      </c>
      <c r="J96" s="564" t="s">
        <v>76</v>
      </c>
      <c r="K96" s="642"/>
      <c r="L96" s="643"/>
      <c r="M96" s="643"/>
      <c r="N96" s="644"/>
      <c r="O96" s="570">
        <f t="shared" si="22"/>
        <v>0</v>
      </c>
      <c r="P96" s="645" t="s">
        <v>79</v>
      </c>
      <c r="Q96" s="570">
        <f t="shared" si="23"/>
        <v>0</v>
      </c>
      <c r="R96" s="645" t="s">
        <v>423</v>
      </c>
      <c r="S96" s="641"/>
    </row>
    <row r="97" spans="1:36" s="500" customFormat="1" ht="15.75" customHeight="1">
      <c r="A97" s="1063"/>
      <c r="B97" s="567"/>
      <c r="C97" s="568">
        <v>0</v>
      </c>
      <c r="D97" s="564" t="s">
        <v>78</v>
      </c>
      <c r="E97" s="569">
        <v>0</v>
      </c>
      <c r="F97" s="564" t="s">
        <v>76</v>
      </c>
      <c r="G97" s="569">
        <v>0</v>
      </c>
      <c r="H97" s="564" t="s">
        <v>76</v>
      </c>
      <c r="I97" s="569">
        <v>0</v>
      </c>
      <c r="J97" s="564" t="s">
        <v>76</v>
      </c>
      <c r="K97" s="642"/>
      <c r="L97" s="643"/>
      <c r="M97" s="643"/>
      <c r="N97" s="644"/>
      <c r="O97" s="570">
        <f t="shared" si="22"/>
        <v>0</v>
      </c>
      <c r="P97" s="645" t="s">
        <v>79</v>
      </c>
      <c r="Q97" s="570">
        <f t="shared" si="23"/>
        <v>0</v>
      </c>
      <c r="R97" s="645" t="s">
        <v>423</v>
      </c>
      <c r="S97" s="641"/>
    </row>
    <row r="98" spans="1:36" s="500" customFormat="1" ht="15.75" customHeight="1">
      <c r="A98" s="1063"/>
      <c r="B98" s="567"/>
      <c r="C98" s="568">
        <v>0</v>
      </c>
      <c r="D98" s="564" t="s">
        <v>78</v>
      </c>
      <c r="E98" s="569">
        <v>0</v>
      </c>
      <c r="F98" s="564" t="s">
        <v>76</v>
      </c>
      <c r="G98" s="569">
        <v>0</v>
      </c>
      <c r="H98" s="564" t="s">
        <v>76</v>
      </c>
      <c r="I98" s="569">
        <v>0</v>
      </c>
      <c r="J98" s="564" t="s">
        <v>76</v>
      </c>
      <c r="K98" s="642"/>
      <c r="L98" s="643"/>
      <c r="M98" s="643"/>
      <c r="N98" s="644"/>
      <c r="O98" s="570">
        <f t="shared" si="22"/>
        <v>0</v>
      </c>
      <c r="P98" s="645" t="s">
        <v>79</v>
      </c>
      <c r="Q98" s="570">
        <f t="shared" si="23"/>
        <v>0</v>
      </c>
      <c r="R98" s="645" t="s">
        <v>423</v>
      </c>
      <c r="S98" s="641"/>
    </row>
    <row r="99" spans="1:36" s="500" customFormat="1" ht="15.75" customHeight="1">
      <c r="A99" s="1063"/>
      <c r="B99" s="567"/>
      <c r="C99" s="568">
        <v>0</v>
      </c>
      <c r="D99" s="564" t="s">
        <v>78</v>
      </c>
      <c r="E99" s="569">
        <v>0</v>
      </c>
      <c r="F99" s="564" t="s">
        <v>76</v>
      </c>
      <c r="G99" s="569">
        <v>0</v>
      </c>
      <c r="H99" s="564" t="s">
        <v>76</v>
      </c>
      <c r="I99" s="569">
        <v>0</v>
      </c>
      <c r="J99" s="564" t="s">
        <v>76</v>
      </c>
      <c r="K99" s="642"/>
      <c r="L99" s="643"/>
      <c r="M99" s="643"/>
      <c r="N99" s="644"/>
      <c r="O99" s="570">
        <f t="shared" si="22"/>
        <v>0</v>
      </c>
      <c r="P99" s="645" t="s">
        <v>79</v>
      </c>
      <c r="Q99" s="570">
        <f t="shared" si="23"/>
        <v>0</v>
      </c>
      <c r="R99" s="645" t="s">
        <v>423</v>
      </c>
      <c r="S99" s="641"/>
    </row>
    <row r="100" spans="1:36" s="500" customFormat="1" ht="15.75" customHeight="1">
      <c r="B100" s="567"/>
      <c r="C100" s="568">
        <v>0</v>
      </c>
      <c r="D100" s="564" t="s">
        <v>78</v>
      </c>
      <c r="E100" s="569">
        <v>0</v>
      </c>
      <c r="F100" s="564" t="s">
        <v>76</v>
      </c>
      <c r="G100" s="569">
        <v>0</v>
      </c>
      <c r="H100" s="564" t="s">
        <v>76</v>
      </c>
      <c r="I100" s="569">
        <v>0</v>
      </c>
      <c r="J100" s="564" t="s">
        <v>76</v>
      </c>
      <c r="K100" s="642"/>
      <c r="L100" s="643"/>
      <c r="M100" s="643"/>
      <c r="N100" s="644"/>
      <c r="O100" s="570">
        <f t="shared" si="22"/>
        <v>0</v>
      </c>
      <c r="P100" s="645" t="s">
        <v>79</v>
      </c>
      <c r="Q100" s="570">
        <f t="shared" si="23"/>
        <v>0</v>
      </c>
      <c r="R100" s="645" t="s">
        <v>423</v>
      </c>
      <c r="S100" s="641"/>
    </row>
    <row r="101" spans="1:36" s="500" customFormat="1" ht="15.75" customHeight="1">
      <c r="A101" s="515"/>
      <c r="B101" s="567"/>
      <c r="C101" s="568">
        <v>0</v>
      </c>
      <c r="D101" s="564" t="s">
        <v>78</v>
      </c>
      <c r="E101" s="569">
        <v>0</v>
      </c>
      <c r="F101" s="564" t="s">
        <v>76</v>
      </c>
      <c r="G101" s="569">
        <v>0</v>
      </c>
      <c r="H101" s="564" t="s">
        <v>76</v>
      </c>
      <c r="I101" s="569">
        <v>0</v>
      </c>
      <c r="J101" s="564" t="s">
        <v>76</v>
      </c>
      <c r="K101" s="642"/>
      <c r="L101" s="643"/>
      <c r="M101" s="643"/>
      <c r="N101" s="644"/>
      <c r="O101" s="570">
        <f t="shared" si="22"/>
        <v>0</v>
      </c>
      <c r="P101" s="645" t="s">
        <v>79</v>
      </c>
      <c r="Q101" s="570">
        <f t="shared" si="23"/>
        <v>0</v>
      </c>
      <c r="R101" s="645" t="s">
        <v>423</v>
      </c>
      <c r="S101" s="641"/>
      <c r="AJ101" s="616"/>
    </row>
    <row r="102" spans="1:36" s="500" customFormat="1" ht="15.75" customHeight="1">
      <c r="A102" s="515"/>
      <c r="B102" s="543" t="s">
        <v>463</v>
      </c>
      <c r="C102" s="544"/>
      <c r="D102" s="647"/>
      <c r="E102" s="647"/>
      <c r="F102" s="647"/>
      <c r="G102" s="647"/>
      <c r="H102" s="647"/>
      <c r="I102" s="647"/>
      <c r="J102" s="647"/>
      <c r="K102" s="621"/>
      <c r="L102" s="621"/>
      <c r="M102" s="621"/>
      <c r="N102" s="621"/>
      <c r="O102" s="648"/>
      <c r="P102" s="649"/>
      <c r="Q102" s="648"/>
      <c r="R102" s="649"/>
      <c r="S102" s="641"/>
      <c r="T102" s="646"/>
      <c r="AJ102" s="499"/>
    </row>
    <row r="103" spans="1:36" s="500" customFormat="1" ht="15.75" customHeight="1">
      <c r="A103" s="515"/>
      <c r="B103" s="567"/>
      <c r="C103" s="568">
        <v>0</v>
      </c>
      <c r="D103" s="564" t="s">
        <v>78</v>
      </c>
      <c r="E103" s="569">
        <v>0</v>
      </c>
      <c r="F103" s="564" t="s">
        <v>76</v>
      </c>
      <c r="G103" s="569">
        <v>0</v>
      </c>
      <c r="H103" s="564" t="s">
        <v>76</v>
      </c>
      <c r="I103" s="569">
        <v>0</v>
      </c>
      <c r="J103" s="564" t="s">
        <v>76</v>
      </c>
      <c r="K103" s="650"/>
      <c r="L103" s="643"/>
      <c r="M103" s="643"/>
      <c r="N103" s="651"/>
      <c r="O103" s="570">
        <f t="shared" ref="O103:O110" si="24">C103*E103*G103</f>
        <v>0</v>
      </c>
      <c r="P103" s="645" t="s">
        <v>79</v>
      </c>
      <c r="Q103" s="570">
        <f t="shared" ref="Q103:Q110" si="25">O103*I103</f>
        <v>0</v>
      </c>
      <c r="R103" s="645" t="s">
        <v>423</v>
      </c>
      <c r="S103" s="641"/>
      <c r="AJ103" s="504"/>
    </row>
    <row r="104" spans="1:36" s="500" customFormat="1" ht="15.75" customHeight="1">
      <c r="A104" s="613"/>
      <c r="B104" s="567"/>
      <c r="C104" s="568">
        <v>0</v>
      </c>
      <c r="D104" s="564" t="s">
        <v>78</v>
      </c>
      <c r="E104" s="569">
        <v>0</v>
      </c>
      <c r="F104" s="564" t="s">
        <v>76</v>
      </c>
      <c r="G104" s="569">
        <v>0</v>
      </c>
      <c r="H104" s="564" t="s">
        <v>76</v>
      </c>
      <c r="I104" s="569">
        <v>0</v>
      </c>
      <c r="J104" s="564" t="s">
        <v>76</v>
      </c>
      <c r="K104" s="650"/>
      <c r="L104" s="643"/>
      <c r="M104" s="643"/>
      <c r="N104" s="651"/>
      <c r="O104" s="570">
        <f t="shared" si="24"/>
        <v>0</v>
      </c>
      <c r="P104" s="645" t="s">
        <v>79</v>
      </c>
      <c r="Q104" s="570">
        <f t="shared" si="25"/>
        <v>0</v>
      </c>
      <c r="R104" s="645" t="s">
        <v>423</v>
      </c>
      <c r="S104" s="641"/>
      <c r="T104" s="652"/>
      <c r="AJ104" s="515"/>
    </row>
    <row r="105" spans="1:36" s="500" customFormat="1" ht="15.75" customHeight="1">
      <c r="A105" s="613"/>
      <c r="B105" s="567"/>
      <c r="C105" s="568">
        <v>0</v>
      </c>
      <c r="D105" s="564" t="s">
        <v>78</v>
      </c>
      <c r="E105" s="569">
        <v>0</v>
      </c>
      <c r="F105" s="564" t="s">
        <v>76</v>
      </c>
      <c r="G105" s="569">
        <v>0</v>
      </c>
      <c r="H105" s="564" t="s">
        <v>76</v>
      </c>
      <c r="I105" s="569">
        <v>0</v>
      </c>
      <c r="J105" s="564" t="s">
        <v>76</v>
      </c>
      <c r="K105" s="642"/>
      <c r="L105" s="643"/>
      <c r="M105" s="643"/>
      <c r="N105" s="644"/>
      <c r="O105" s="570">
        <f t="shared" si="24"/>
        <v>0</v>
      </c>
      <c r="P105" s="645" t="s">
        <v>79</v>
      </c>
      <c r="Q105" s="570">
        <f t="shared" si="25"/>
        <v>0</v>
      </c>
      <c r="R105" s="645" t="s">
        <v>423</v>
      </c>
      <c r="S105" s="621"/>
      <c r="AJ105" s="616"/>
    </row>
    <row r="106" spans="1:36" s="500" customFormat="1" ht="15.75" customHeight="1">
      <c r="A106" s="628"/>
      <c r="B106" s="567"/>
      <c r="C106" s="568">
        <v>0</v>
      </c>
      <c r="D106" s="564" t="s">
        <v>78</v>
      </c>
      <c r="E106" s="569">
        <v>0</v>
      </c>
      <c r="F106" s="564" t="s">
        <v>76</v>
      </c>
      <c r="G106" s="569">
        <v>0</v>
      </c>
      <c r="H106" s="564" t="s">
        <v>76</v>
      </c>
      <c r="I106" s="569">
        <v>0</v>
      </c>
      <c r="J106" s="564" t="s">
        <v>76</v>
      </c>
      <c r="K106" s="642"/>
      <c r="L106" s="643"/>
      <c r="M106" s="643"/>
      <c r="N106" s="644"/>
      <c r="O106" s="570">
        <f t="shared" si="24"/>
        <v>0</v>
      </c>
      <c r="P106" s="645" t="s">
        <v>79</v>
      </c>
      <c r="Q106" s="570">
        <f t="shared" si="25"/>
        <v>0</v>
      </c>
      <c r="R106" s="645" t="s">
        <v>423</v>
      </c>
      <c r="S106" s="621"/>
      <c r="AJ106" s="616"/>
    </row>
    <row r="107" spans="1:36" s="500" customFormat="1" ht="15.75" customHeight="1">
      <c r="A107" s="628"/>
      <c r="B107" s="567"/>
      <c r="C107" s="568">
        <v>0</v>
      </c>
      <c r="D107" s="564" t="s">
        <v>78</v>
      </c>
      <c r="E107" s="569">
        <v>0</v>
      </c>
      <c r="F107" s="564" t="s">
        <v>76</v>
      </c>
      <c r="G107" s="569">
        <v>0</v>
      </c>
      <c r="H107" s="564" t="s">
        <v>76</v>
      </c>
      <c r="I107" s="569">
        <v>0</v>
      </c>
      <c r="J107" s="564" t="s">
        <v>76</v>
      </c>
      <c r="K107" s="642"/>
      <c r="L107" s="643"/>
      <c r="M107" s="643"/>
      <c r="N107" s="644"/>
      <c r="O107" s="570">
        <f t="shared" si="24"/>
        <v>0</v>
      </c>
      <c r="P107" s="645" t="s">
        <v>79</v>
      </c>
      <c r="Q107" s="570">
        <f t="shared" si="25"/>
        <v>0</v>
      </c>
      <c r="R107" s="645" t="s">
        <v>423</v>
      </c>
      <c r="S107" s="621"/>
    </row>
    <row r="108" spans="1:36" s="500" customFormat="1" ht="15.75" customHeight="1">
      <c r="A108" s="628"/>
      <c r="B108" s="567"/>
      <c r="C108" s="568">
        <v>0</v>
      </c>
      <c r="D108" s="564" t="s">
        <v>78</v>
      </c>
      <c r="E108" s="569">
        <v>0</v>
      </c>
      <c r="F108" s="564" t="s">
        <v>76</v>
      </c>
      <c r="G108" s="569">
        <v>0</v>
      </c>
      <c r="H108" s="564" t="s">
        <v>76</v>
      </c>
      <c r="I108" s="569">
        <v>0</v>
      </c>
      <c r="J108" s="564" t="s">
        <v>76</v>
      </c>
      <c r="K108" s="642"/>
      <c r="L108" s="643"/>
      <c r="M108" s="643"/>
      <c r="N108" s="644"/>
      <c r="O108" s="570">
        <f t="shared" si="24"/>
        <v>0</v>
      </c>
      <c r="P108" s="645" t="s">
        <v>79</v>
      </c>
      <c r="Q108" s="570">
        <f t="shared" si="25"/>
        <v>0</v>
      </c>
      <c r="R108" s="645" t="s">
        <v>423</v>
      </c>
      <c r="S108" s="621"/>
      <c r="U108" s="653"/>
    </row>
    <row r="109" spans="1:36" s="500" customFormat="1" ht="15.75" customHeight="1">
      <c r="A109" s="628"/>
      <c r="B109" s="567"/>
      <c r="C109" s="568">
        <v>0</v>
      </c>
      <c r="D109" s="564" t="s">
        <v>78</v>
      </c>
      <c r="E109" s="569">
        <v>0</v>
      </c>
      <c r="F109" s="564" t="s">
        <v>76</v>
      </c>
      <c r="G109" s="569">
        <v>0</v>
      </c>
      <c r="H109" s="564" t="s">
        <v>76</v>
      </c>
      <c r="I109" s="569">
        <v>0</v>
      </c>
      <c r="J109" s="564" t="s">
        <v>76</v>
      </c>
      <c r="K109" s="650"/>
      <c r="L109" s="643"/>
      <c r="M109" s="643"/>
      <c r="N109" s="651"/>
      <c r="O109" s="570">
        <f t="shared" si="24"/>
        <v>0</v>
      </c>
      <c r="P109" s="645" t="s">
        <v>79</v>
      </c>
      <c r="Q109" s="570">
        <f t="shared" si="25"/>
        <v>0</v>
      </c>
      <c r="R109" s="645" t="s">
        <v>423</v>
      </c>
      <c r="S109" s="641"/>
      <c r="T109" s="652"/>
    </row>
    <row r="110" spans="1:36" s="500" customFormat="1" ht="15.75" customHeight="1">
      <c r="A110" s="628"/>
      <c r="B110" s="567"/>
      <c r="C110" s="568">
        <v>0</v>
      </c>
      <c r="D110" s="564" t="s">
        <v>78</v>
      </c>
      <c r="E110" s="569">
        <v>0</v>
      </c>
      <c r="F110" s="564" t="s">
        <v>76</v>
      </c>
      <c r="G110" s="569">
        <v>0</v>
      </c>
      <c r="H110" s="564" t="s">
        <v>76</v>
      </c>
      <c r="I110" s="569">
        <v>0</v>
      </c>
      <c r="J110" s="564" t="s">
        <v>76</v>
      </c>
      <c r="K110" s="650"/>
      <c r="L110" s="643"/>
      <c r="M110" s="643"/>
      <c r="N110" s="651"/>
      <c r="O110" s="570">
        <f t="shared" si="24"/>
        <v>0</v>
      </c>
      <c r="P110" s="645" t="s">
        <v>79</v>
      </c>
      <c r="Q110" s="570">
        <f t="shared" si="25"/>
        <v>0</v>
      </c>
      <c r="R110" s="645" t="s">
        <v>423</v>
      </c>
      <c r="S110" s="641"/>
      <c r="T110" s="652"/>
    </row>
    <row r="111" spans="1:36" s="500" customFormat="1" ht="15.75" customHeight="1">
      <c r="A111" s="628"/>
      <c r="B111" s="543" t="s">
        <v>464</v>
      </c>
      <c r="C111" s="544"/>
      <c r="D111" s="647"/>
      <c r="E111" s="647"/>
      <c r="F111" s="647"/>
      <c r="G111" s="647"/>
      <c r="H111" s="647"/>
      <c r="I111" s="647"/>
      <c r="J111" s="647"/>
      <c r="K111" s="545" t="s">
        <v>465</v>
      </c>
      <c r="L111" s="654"/>
      <c r="M111" s="655"/>
      <c r="N111" s="656">
        <f>SUM(O103:O110)</f>
        <v>0</v>
      </c>
      <c r="O111" s="648"/>
      <c r="P111" s="649"/>
      <c r="Q111" s="648"/>
      <c r="R111" s="649"/>
      <c r="S111" s="641"/>
    </row>
    <row r="112" spans="1:36" s="500" customFormat="1" ht="15.75" customHeight="1">
      <c r="A112" s="628"/>
      <c r="B112" s="567"/>
      <c r="C112" s="568">
        <v>0</v>
      </c>
      <c r="D112" s="564" t="s">
        <v>78</v>
      </c>
      <c r="E112" s="569">
        <v>0</v>
      </c>
      <c r="F112" s="564" t="s">
        <v>76</v>
      </c>
      <c r="G112" s="569">
        <v>0</v>
      </c>
      <c r="H112" s="564" t="s">
        <v>76</v>
      </c>
      <c r="I112" s="569">
        <v>0</v>
      </c>
      <c r="J112" s="564" t="s">
        <v>76</v>
      </c>
      <c r="K112" s="657"/>
      <c r="L112" s="657"/>
      <c r="M112" s="657"/>
      <c r="N112" s="657"/>
      <c r="O112" s="658">
        <f t="shared" ref="O112:O119" si="26">C112*E112*G112</f>
        <v>0</v>
      </c>
      <c r="P112" s="645" t="s">
        <v>79</v>
      </c>
      <c r="Q112" s="570">
        <f t="shared" ref="Q112:Q119" si="27">O112*I112</f>
        <v>0</v>
      </c>
      <c r="R112" s="645" t="s">
        <v>423</v>
      </c>
      <c r="S112" s="621" t="s">
        <v>466</v>
      </c>
    </row>
    <row r="113" spans="1:21" s="500" customFormat="1" ht="15.75" customHeight="1">
      <c r="A113" s="628"/>
      <c r="B113" s="567"/>
      <c r="C113" s="568">
        <v>0</v>
      </c>
      <c r="D113" s="564" t="s">
        <v>78</v>
      </c>
      <c r="E113" s="569">
        <v>0</v>
      </c>
      <c r="F113" s="564" t="s">
        <v>76</v>
      </c>
      <c r="G113" s="569">
        <v>0</v>
      </c>
      <c r="H113" s="564" t="s">
        <v>76</v>
      </c>
      <c r="I113" s="569">
        <v>0</v>
      </c>
      <c r="J113" s="564" t="s">
        <v>76</v>
      </c>
      <c r="K113" s="642"/>
      <c r="L113" s="643"/>
      <c r="M113" s="643"/>
      <c r="N113" s="644"/>
      <c r="O113" s="570">
        <f t="shared" si="26"/>
        <v>0</v>
      </c>
      <c r="P113" s="645" t="s">
        <v>79</v>
      </c>
      <c r="Q113" s="570">
        <f t="shared" si="27"/>
        <v>0</v>
      </c>
      <c r="R113" s="645" t="s">
        <v>423</v>
      </c>
      <c r="S113" s="621" t="s">
        <v>466</v>
      </c>
    </row>
    <row r="114" spans="1:21" s="500" customFormat="1" ht="15.75" customHeight="1">
      <c r="A114" s="628"/>
      <c r="B114" s="567"/>
      <c r="C114" s="568">
        <v>0</v>
      </c>
      <c r="D114" s="564" t="s">
        <v>78</v>
      </c>
      <c r="E114" s="569">
        <v>0</v>
      </c>
      <c r="F114" s="564" t="s">
        <v>76</v>
      </c>
      <c r="G114" s="569">
        <v>0</v>
      </c>
      <c r="H114" s="564" t="s">
        <v>76</v>
      </c>
      <c r="I114" s="569">
        <v>0</v>
      </c>
      <c r="J114" s="564" t="s">
        <v>76</v>
      </c>
      <c r="K114" s="642"/>
      <c r="L114" s="643"/>
      <c r="M114" s="643"/>
      <c r="N114" s="644"/>
      <c r="O114" s="570">
        <f t="shared" si="26"/>
        <v>0</v>
      </c>
      <c r="P114" s="645" t="s">
        <v>79</v>
      </c>
      <c r="Q114" s="570">
        <f t="shared" si="27"/>
        <v>0</v>
      </c>
      <c r="R114" s="645" t="s">
        <v>423</v>
      </c>
      <c r="S114" s="621" t="s">
        <v>466</v>
      </c>
    </row>
    <row r="115" spans="1:21" s="500" customFormat="1" ht="15.75" customHeight="1">
      <c r="A115" s="628"/>
      <c r="B115" s="567"/>
      <c r="C115" s="568">
        <v>0</v>
      </c>
      <c r="D115" s="564" t="s">
        <v>78</v>
      </c>
      <c r="E115" s="569">
        <v>0</v>
      </c>
      <c r="F115" s="564" t="s">
        <v>76</v>
      </c>
      <c r="G115" s="569">
        <v>0</v>
      </c>
      <c r="H115" s="564" t="s">
        <v>76</v>
      </c>
      <c r="I115" s="569">
        <v>0</v>
      </c>
      <c r="J115" s="564" t="s">
        <v>76</v>
      </c>
      <c r="K115" s="642"/>
      <c r="L115" s="643"/>
      <c r="M115" s="643"/>
      <c r="N115" s="644"/>
      <c r="O115" s="570">
        <f t="shared" si="26"/>
        <v>0</v>
      </c>
      <c r="P115" s="645" t="s">
        <v>79</v>
      </c>
      <c r="Q115" s="570">
        <f t="shared" si="27"/>
        <v>0</v>
      </c>
      <c r="R115" s="645" t="s">
        <v>423</v>
      </c>
      <c r="S115" s="621" t="s">
        <v>466</v>
      </c>
    </row>
    <row r="116" spans="1:21" s="500" customFormat="1" ht="15.75" customHeight="1">
      <c r="A116" s="628"/>
      <c r="B116" s="567"/>
      <c r="C116" s="568">
        <v>0</v>
      </c>
      <c r="D116" s="564" t="s">
        <v>78</v>
      </c>
      <c r="E116" s="569">
        <v>0</v>
      </c>
      <c r="F116" s="564" t="s">
        <v>76</v>
      </c>
      <c r="G116" s="569">
        <v>0</v>
      </c>
      <c r="H116" s="564" t="s">
        <v>76</v>
      </c>
      <c r="I116" s="569">
        <v>0</v>
      </c>
      <c r="J116" s="564" t="s">
        <v>76</v>
      </c>
      <c r="K116" s="642"/>
      <c r="L116" s="643"/>
      <c r="M116" s="643"/>
      <c r="N116" s="644"/>
      <c r="O116" s="570">
        <f t="shared" si="26"/>
        <v>0</v>
      </c>
      <c r="P116" s="645" t="s">
        <v>79</v>
      </c>
      <c r="Q116" s="570">
        <f t="shared" si="27"/>
        <v>0</v>
      </c>
      <c r="R116" s="645" t="s">
        <v>423</v>
      </c>
      <c r="S116" s="621" t="s">
        <v>466</v>
      </c>
      <c r="U116" s="653"/>
    </row>
    <row r="117" spans="1:21" s="500" customFormat="1" ht="15.75" customHeight="1">
      <c r="A117" s="628"/>
      <c r="B117" s="567"/>
      <c r="C117" s="568">
        <v>0</v>
      </c>
      <c r="D117" s="564" t="s">
        <v>78</v>
      </c>
      <c r="E117" s="569">
        <v>0</v>
      </c>
      <c r="F117" s="564" t="s">
        <v>76</v>
      </c>
      <c r="G117" s="569">
        <v>0</v>
      </c>
      <c r="H117" s="564" t="s">
        <v>76</v>
      </c>
      <c r="I117" s="569">
        <v>0</v>
      </c>
      <c r="J117" s="564" t="s">
        <v>76</v>
      </c>
      <c r="K117" s="642"/>
      <c r="L117" s="643"/>
      <c r="M117" s="643"/>
      <c r="N117" s="644"/>
      <c r="O117" s="570">
        <f t="shared" si="26"/>
        <v>0</v>
      </c>
      <c r="P117" s="645" t="s">
        <v>79</v>
      </c>
      <c r="Q117" s="570">
        <f t="shared" si="27"/>
        <v>0</v>
      </c>
      <c r="R117" s="645" t="s">
        <v>423</v>
      </c>
      <c r="S117" s="621" t="s">
        <v>466</v>
      </c>
      <c r="U117" s="653"/>
    </row>
    <row r="118" spans="1:21" s="500" customFormat="1" ht="15.75" customHeight="1">
      <c r="A118" s="628"/>
      <c r="B118" s="567"/>
      <c r="C118" s="568">
        <v>0</v>
      </c>
      <c r="D118" s="564" t="s">
        <v>78</v>
      </c>
      <c r="E118" s="569">
        <v>0</v>
      </c>
      <c r="F118" s="564" t="s">
        <v>76</v>
      </c>
      <c r="G118" s="569">
        <v>0</v>
      </c>
      <c r="H118" s="564" t="s">
        <v>76</v>
      </c>
      <c r="I118" s="569">
        <v>0</v>
      </c>
      <c r="J118" s="564" t="s">
        <v>76</v>
      </c>
      <c r="K118" s="642"/>
      <c r="L118" s="643"/>
      <c r="M118" s="643"/>
      <c r="N118" s="644"/>
      <c r="O118" s="570">
        <f t="shared" si="26"/>
        <v>0</v>
      </c>
      <c r="P118" s="645" t="s">
        <v>79</v>
      </c>
      <c r="Q118" s="570">
        <f t="shared" si="27"/>
        <v>0</v>
      </c>
      <c r="R118" s="645" t="s">
        <v>423</v>
      </c>
      <c r="S118" s="621" t="s">
        <v>466</v>
      </c>
      <c r="U118" s="653"/>
    </row>
    <row r="119" spans="1:21" s="500" customFormat="1" ht="15.75" customHeight="1">
      <c r="A119" s="628"/>
      <c r="B119" s="567"/>
      <c r="C119" s="568">
        <v>0</v>
      </c>
      <c r="D119" s="564" t="s">
        <v>78</v>
      </c>
      <c r="E119" s="569">
        <v>0</v>
      </c>
      <c r="F119" s="564" t="s">
        <v>76</v>
      </c>
      <c r="G119" s="569">
        <v>0</v>
      </c>
      <c r="H119" s="564" t="s">
        <v>76</v>
      </c>
      <c r="I119" s="569">
        <v>0</v>
      </c>
      <c r="J119" s="564" t="s">
        <v>76</v>
      </c>
      <c r="K119" s="642"/>
      <c r="L119" s="643"/>
      <c r="M119" s="643"/>
      <c r="N119" s="644"/>
      <c r="O119" s="570">
        <f t="shared" si="26"/>
        <v>0</v>
      </c>
      <c r="P119" s="645" t="s">
        <v>79</v>
      </c>
      <c r="Q119" s="570">
        <f t="shared" si="27"/>
        <v>0</v>
      </c>
      <c r="R119" s="645" t="s">
        <v>423</v>
      </c>
      <c r="S119" s="621" t="s">
        <v>466</v>
      </c>
      <c r="U119" s="653"/>
    </row>
    <row r="120" spans="1:21" s="500" customFormat="1" ht="15.75" customHeight="1">
      <c r="A120" s="628"/>
      <c r="B120" s="543" t="s">
        <v>467</v>
      </c>
      <c r="C120" s="544"/>
      <c r="D120" s="647"/>
      <c r="E120" s="647"/>
      <c r="F120" s="647"/>
      <c r="G120" s="647"/>
      <c r="H120" s="647"/>
      <c r="I120" s="647"/>
      <c r="J120" s="647"/>
      <c r="K120" s="621"/>
      <c r="L120" s="621"/>
      <c r="M120" s="621"/>
      <c r="N120" s="621"/>
      <c r="O120" s="648"/>
      <c r="P120" s="649"/>
      <c r="Q120" s="648"/>
      <c r="R120" s="649"/>
      <c r="S120" s="621"/>
    </row>
    <row r="121" spans="1:21" s="500" customFormat="1" ht="15.75" customHeight="1">
      <c r="A121" s="628"/>
      <c r="B121" s="567"/>
      <c r="C121" s="568">
        <v>0</v>
      </c>
      <c r="D121" s="500" t="s">
        <v>78</v>
      </c>
      <c r="E121" s="569">
        <v>0</v>
      </c>
      <c r="F121" s="500" t="s">
        <v>76</v>
      </c>
      <c r="G121" s="569">
        <v>0</v>
      </c>
      <c r="H121" s="500" t="s">
        <v>76</v>
      </c>
      <c r="I121" s="569">
        <v>0</v>
      </c>
      <c r="J121" s="500" t="s">
        <v>76</v>
      </c>
      <c r="K121" s="659"/>
      <c r="L121" s="660"/>
      <c r="M121" s="660"/>
      <c r="N121" s="661"/>
      <c r="O121" s="662">
        <f t="shared" ref="O121:O126" si="28">C121*E121*G121</f>
        <v>0</v>
      </c>
      <c r="P121" s="663" t="s">
        <v>79</v>
      </c>
      <c r="Q121" s="662">
        <f t="shared" ref="Q121:Q126" si="29">O121*I121</f>
        <v>0</v>
      </c>
      <c r="R121" s="663" t="s">
        <v>423</v>
      </c>
      <c r="S121" s="621" t="s">
        <v>466</v>
      </c>
    </row>
    <row r="122" spans="1:21" s="500" customFormat="1" ht="15.75" customHeight="1">
      <c r="A122" s="628"/>
      <c r="B122" s="567"/>
      <c r="C122" s="568">
        <v>0</v>
      </c>
      <c r="D122" s="564" t="s">
        <v>78</v>
      </c>
      <c r="E122" s="569">
        <v>0</v>
      </c>
      <c r="F122" s="564" t="s">
        <v>76</v>
      </c>
      <c r="G122" s="569">
        <v>0</v>
      </c>
      <c r="H122" s="564" t="s">
        <v>76</v>
      </c>
      <c r="I122" s="569">
        <v>0</v>
      </c>
      <c r="J122" s="564" t="s">
        <v>76</v>
      </c>
      <c r="K122" s="642"/>
      <c r="L122" s="643"/>
      <c r="M122" s="643"/>
      <c r="N122" s="644"/>
      <c r="O122" s="570">
        <f t="shared" si="28"/>
        <v>0</v>
      </c>
      <c r="P122" s="645" t="s">
        <v>79</v>
      </c>
      <c r="Q122" s="570">
        <f t="shared" si="29"/>
        <v>0</v>
      </c>
      <c r="R122" s="645" t="s">
        <v>423</v>
      </c>
      <c r="S122" s="621" t="s">
        <v>466</v>
      </c>
    </row>
    <row r="123" spans="1:21" s="500" customFormat="1" ht="15.75" customHeight="1">
      <c r="A123" s="628"/>
      <c r="B123" s="626"/>
      <c r="C123" s="568">
        <v>0</v>
      </c>
      <c r="D123" s="564" t="s">
        <v>78</v>
      </c>
      <c r="E123" s="569">
        <v>0</v>
      </c>
      <c r="F123" s="564" t="s">
        <v>76</v>
      </c>
      <c r="G123" s="569">
        <v>0</v>
      </c>
      <c r="H123" s="564" t="s">
        <v>76</v>
      </c>
      <c r="I123" s="569">
        <v>0</v>
      </c>
      <c r="J123" s="564" t="s">
        <v>76</v>
      </c>
      <c r="K123" s="642"/>
      <c r="L123" s="643"/>
      <c r="M123" s="643"/>
      <c r="N123" s="644"/>
      <c r="O123" s="570">
        <f t="shared" si="28"/>
        <v>0</v>
      </c>
      <c r="P123" s="645" t="s">
        <v>79</v>
      </c>
      <c r="Q123" s="570">
        <f t="shared" si="29"/>
        <v>0</v>
      </c>
      <c r="R123" s="645" t="s">
        <v>423</v>
      </c>
      <c r="S123" s="621" t="s">
        <v>466</v>
      </c>
    </row>
    <row r="124" spans="1:21" s="500" customFormat="1" ht="15.75" customHeight="1">
      <c r="A124" s="628"/>
      <c r="B124" s="626"/>
      <c r="C124" s="568">
        <v>0</v>
      </c>
      <c r="D124" s="564" t="s">
        <v>78</v>
      </c>
      <c r="E124" s="569">
        <v>0</v>
      </c>
      <c r="F124" s="564" t="s">
        <v>76</v>
      </c>
      <c r="G124" s="569">
        <v>0</v>
      </c>
      <c r="H124" s="564" t="s">
        <v>76</v>
      </c>
      <c r="I124" s="569">
        <v>0</v>
      </c>
      <c r="J124" s="564" t="s">
        <v>76</v>
      </c>
      <c r="K124" s="642"/>
      <c r="L124" s="643"/>
      <c r="M124" s="643"/>
      <c r="N124" s="644"/>
      <c r="O124" s="570">
        <f t="shared" si="28"/>
        <v>0</v>
      </c>
      <c r="P124" s="645" t="s">
        <v>79</v>
      </c>
      <c r="Q124" s="570">
        <f t="shared" si="29"/>
        <v>0</v>
      </c>
      <c r="R124" s="645" t="s">
        <v>423</v>
      </c>
      <c r="S124" s="621" t="s">
        <v>466</v>
      </c>
    </row>
    <row r="125" spans="1:21" s="500" customFormat="1" ht="15.75" customHeight="1">
      <c r="A125" s="628"/>
      <c r="B125" s="626"/>
      <c r="C125" s="568">
        <v>0</v>
      </c>
      <c r="D125" s="564" t="s">
        <v>78</v>
      </c>
      <c r="E125" s="569">
        <v>0</v>
      </c>
      <c r="F125" s="564" t="s">
        <v>76</v>
      </c>
      <c r="G125" s="569">
        <v>0</v>
      </c>
      <c r="H125" s="564" t="s">
        <v>76</v>
      </c>
      <c r="I125" s="569">
        <v>0</v>
      </c>
      <c r="J125" s="564" t="s">
        <v>76</v>
      </c>
      <c r="K125" s="642"/>
      <c r="L125" s="643"/>
      <c r="M125" s="643"/>
      <c r="N125" s="644"/>
      <c r="O125" s="570">
        <f t="shared" si="28"/>
        <v>0</v>
      </c>
      <c r="P125" s="645" t="s">
        <v>79</v>
      </c>
      <c r="Q125" s="570">
        <f t="shared" si="29"/>
        <v>0</v>
      </c>
      <c r="R125" s="645" t="s">
        <v>423</v>
      </c>
      <c r="S125" s="621" t="s">
        <v>466</v>
      </c>
      <c r="U125" s="653"/>
    </row>
    <row r="126" spans="1:21" s="500" customFormat="1" ht="15.75" customHeight="1">
      <c r="A126" s="628"/>
      <c r="B126" s="626"/>
      <c r="C126" s="568">
        <v>0</v>
      </c>
      <c r="D126" s="564" t="s">
        <v>78</v>
      </c>
      <c r="E126" s="569">
        <v>0</v>
      </c>
      <c r="F126" s="564" t="s">
        <v>76</v>
      </c>
      <c r="G126" s="569">
        <v>0</v>
      </c>
      <c r="H126" s="564" t="s">
        <v>76</v>
      </c>
      <c r="I126" s="569">
        <v>0</v>
      </c>
      <c r="J126" s="564" t="s">
        <v>76</v>
      </c>
      <c r="K126" s="642"/>
      <c r="L126" s="643"/>
      <c r="M126" s="643"/>
      <c r="N126" s="644"/>
      <c r="O126" s="570">
        <f t="shared" si="28"/>
        <v>0</v>
      </c>
      <c r="P126" s="645" t="s">
        <v>79</v>
      </c>
      <c r="Q126" s="570">
        <f t="shared" si="29"/>
        <v>0</v>
      </c>
      <c r="R126" s="645" t="s">
        <v>423</v>
      </c>
      <c r="S126" s="621" t="s">
        <v>466</v>
      </c>
      <c r="U126" s="653"/>
    </row>
    <row r="127" spans="1:21" s="500" customFormat="1" ht="15.75" customHeight="1">
      <c r="A127" s="628"/>
      <c r="B127" s="543" t="s">
        <v>468</v>
      </c>
      <c r="D127" s="647"/>
      <c r="E127" s="647"/>
      <c r="F127" s="647"/>
      <c r="G127" s="647"/>
      <c r="H127" s="647"/>
      <c r="I127" s="647"/>
      <c r="J127" s="647"/>
      <c r="K127" s="621"/>
      <c r="L127" s="621"/>
      <c r="M127" s="621"/>
      <c r="N127" s="621"/>
      <c r="O127" s="648"/>
      <c r="P127" s="649"/>
      <c r="Q127" s="648"/>
      <c r="R127" s="649"/>
      <c r="S127" s="621"/>
    </row>
    <row r="128" spans="1:21" s="500" customFormat="1" ht="15.75" customHeight="1">
      <c r="A128" s="628"/>
      <c r="B128" s="626"/>
      <c r="C128" s="568">
        <v>0</v>
      </c>
      <c r="D128" s="564" t="s">
        <v>78</v>
      </c>
      <c r="E128" s="569">
        <v>0</v>
      </c>
      <c r="F128" s="564" t="s">
        <v>76</v>
      </c>
      <c r="G128" s="569">
        <v>0</v>
      </c>
      <c r="H128" s="564" t="s">
        <v>76</v>
      </c>
      <c r="I128" s="569">
        <v>0</v>
      </c>
      <c r="J128" s="564" t="s">
        <v>76</v>
      </c>
      <c r="K128" s="642"/>
      <c r="L128" s="643"/>
      <c r="M128" s="643"/>
      <c r="N128" s="644"/>
      <c r="O128" s="570">
        <f t="shared" ref="O128:O135" si="30">C128*E128*G128</f>
        <v>0</v>
      </c>
      <c r="P128" s="645" t="s">
        <v>79</v>
      </c>
      <c r="Q128" s="570">
        <f t="shared" ref="Q128:Q135" si="31">O128*I128</f>
        <v>0</v>
      </c>
      <c r="R128" s="645" t="s">
        <v>423</v>
      </c>
      <c r="S128" s="621" t="s">
        <v>466</v>
      </c>
    </row>
    <row r="129" spans="1:21" s="500" customFormat="1" ht="15.75" customHeight="1">
      <c r="A129" s="628"/>
      <c r="B129" s="626"/>
      <c r="C129" s="568">
        <v>0</v>
      </c>
      <c r="D129" s="564" t="s">
        <v>78</v>
      </c>
      <c r="E129" s="569">
        <v>0</v>
      </c>
      <c r="F129" s="564" t="s">
        <v>76</v>
      </c>
      <c r="G129" s="569">
        <v>0</v>
      </c>
      <c r="H129" s="564" t="s">
        <v>76</v>
      </c>
      <c r="I129" s="569">
        <v>0</v>
      </c>
      <c r="J129" s="564" t="s">
        <v>76</v>
      </c>
      <c r="K129" s="642"/>
      <c r="L129" s="643"/>
      <c r="M129" s="643"/>
      <c r="N129" s="644"/>
      <c r="O129" s="570">
        <f t="shared" si="30"/>
        <v>0</v>
      </c>
      <c r="P129" s="645" t="s">
        <v>79</v>
      </c>
      <c r="Q129" s="570">
        <f t="shared" si="31"/>
        <v>0</v>
      </c>
      <c r="R129" s="645" t="s">
        <v>423</v>
      </c>
      <c r="S129" s="621" t="s">
        <v>466</v>
      </c>
    </row>
    <row r="130" spans="1:21" s="500" customFormat="1" ht="15.75" customHeight="1">
      <c r="A130" s="628"/>
      <c r="B130" s="626"/>
      <c r="C130" s="568">
        <v>0</v>
      </c>
      <c r="D130" s="564" t="s">
        <v>78</v>
      </c>
      <c r="E130" s="569">
        <v>0</v>
      </c>
      <c r="F130" s="564" t="s">
        <v>76</v>
      </c>
      <c r="G130" s="569">
        <v>0</v>
      </c>
      <c r="H130" s="564" t="s">
        <v>76</v>
      </c>
      <c r="I130" s="569">
        <v>0</v>
      </c>
      <c r="J130" s="564" t="s">
        <v>76</v>
      </c>
      <c r="K130" s="642"/>
      <c r="L130" s="643"/>
      <c r="M130" s="643"/>
      <c r="N130" s="644"/>
      <c r="O130" s="570">
        <f t="shared" si="30"/>
        <v>0</v>
      </c>
      <c r="P130" s="645" t="s">
        <v>79</v>
      </c>
      <c r="Q130" s="570">
        <f t="shared" si="31"/>
        <v>0</v>
      </c>
      <c r="R130" s="645" t="s">
        <v>423</v>
      </c>
      <c r="S130" s="621" t="s">
        <v>466</v>
      </c>
    </row>
    <row r="131" spans="1:21" s="500" customFormat="1" ht="15.75" customHeight="1">
      <c r="B131" s="626"/>
      <c r="C131" s="568">
        <v>0</v>
      </c>
      <c r="D131" s="564" t="s">
        <v>78</v>
      </c>
      <c r="E131" s="569">
        <v>0</v>
      </c>
      <c r="F131" s="564" t="s">
        <v>76</v>
      </c>
      <c r="G131" s="569">
        <v>0</v>
      </c>
      <c r="H131" s="564" t="s">
        <v>76</v>
      </c>
      <c r="I131" s="569">
        <v>0</v>
      </c>
      <c r="J131" s="564" t="s">
        <v>76</v>
      </c>
      <c r="K131" s="642"/>
      <c r="L131" s="643"/>
      <c r="M131" s="643"/>
      <c r="N131" s="644"/>
      <c r="O131" s="570">
        <f t="shared" si="30"/>
        <v>0</v>
      </c>
      <c r="P131" s="645" t="s">
        <v>79</v>
      </c>
      <c r="Q131" s="570">
        <f t="shared" si="31"/>
        <v>0</v>
      </c>
      <c r="R131" s="645" t="s">
        <v>423</v>
      </c>
      <c r="S131" s="621" t="s">
        <v>466</v>
      </c>
    </row>
    <row r="132" spans="1:21" s="500" customFormat="1" ht="15.75" customHeight="1">
      <c r="A132" s="628"/>
      <c r="B132" s="626"/>
      <c r="C132" s="568">
        <v>0</v>
      </c>
      <c r="D132" s="564" t="s">
        <v>78</v>
      </c>
      <c r="E132" s="569">
        <v>0</v>
      </c>
      <c r="F132" s="564" t="s">
        <v>76</v>
      </c>
      <c r="G132" s="569">
        <v>0</v>
      </c>
      <c r="H132" s="564" t="s">
        <v>76</v>
      </c>
      <c r="I132" s="569">
        <v>0</v>
      </c>
      <c r="J132" s="564" t="s">
        <v>76</v>
      </c>
      <c r="K132" s="642"/>
      <c r="L132" s="643"/>
      <c r="M132" s="643"/>
      <c r="N132" s="644"/>
      <c r="O132" s="570">
        <f t="shared" si="30"/>
        <v>0</v>
      </c>
      <c r="P132" s="645" t="s">
        <v>79</v>
      </c>
      <c r="Q132" s="570">
        <f t="shared" si="31"/>
        <v>0</v>
      </c>
      <c r="R132" s="645" t="s">
        <v>423</v>
      </c>
      <c r="S132" s="621" t="s">
        <v>466</v>
      </c>
      <c r="U132" s="653"/>
    </row>
    <row r="133" spans="1:21" s="500" customFormat="1" ht="15.75" customHeight="1">
      <c r="A133" s="628"/>
      <c r="B133" s="626"/>
      <c r="C133" s="568">
        <v>0</v>
      </c>
      <c r="D133" s="564" t="s">
        <v>78</v>
      </c>
      <c r="E133" s="569">
        <v>0</v>
      </c>
      <c r="F133" s="564" t="s">
        <v>76</v>
      </c>
      <c r="G133" s="569">
        <v>0</v>
      </c>
      <c r="H133" s="564" t="s">
        <v>76</v>
      </c>
      <c r="I133" s="569">
        <v>0</v>
      </c>
      <c r="J133" s="564" t="s">
        <v>76</v>
      </c>
      <c r="K133" s="642"/>
      <c r="L133" s="643"/>
      <c r="M133" s="643"/>
      <c r="N133" s="644"/>
      <c r="O133" s="570">
        <f t="shared" si="30"/>
        <v>0</v>
      </c>
      <c r="P133" s="645" t="s">
        <v>79</v>
      </c>
      <c r="Q133" s="570">
        <f t="shared" si="31"/>
        <v>0</v>
      </c>
      <c r="R133" s="645" t="s">
        <v>423</v>
      </c>
      <c r="S133" s="621" t="s">
        <v>466</v>
      </c>
      <c r="U133" s="653"/>
    </row>
    <row r="134" spans="1:21" s="500" customFormat="1" ht="15.75" customHeight="1">
      <c r="A134" s="628"/>
      <c r="B134" s="626"/>
      <c r="C134" s="568">
        <v>0</v>
      </c>
      <c r="D134" s="564" t="s">
        <v>78</v>
      </c>
      <c r="E134" s="569">
        <v>0</v>
      </c>
      <c r="F134" s="564" t="s">
        <v>76</v>
      </c>
      <c r="G134" s="569">
        <v>0</v>
      </c>
      <c r="H134" s="564" t="s">
        <v>76</v>
      </c>
      <c r="I134" s="569">
        <v>0</v>
      </c>
      <c r="J134" s="564" t="s">
        <v>76</v>
      </c>
      <c r="K134" s="642"/>
      <c r="L134" s="643"/>
      <c r="M134" s="643"/>
      <c r="N134" s="644"/>
      <c r="O134" s="570">
        <f t="shared" si="30"/>
        <v>0</v>
      </c>
      <c r="P134" s="645" t="s">
        <v>79</v>
      </c>
      <c r="Q134" s="570">
        <f t="shared" si="31"/>
        <v>0</v>
      </c>
      <c r="R134" s="645" t="s">
        <v>423</v>
      </c>
      <c r="S134" s="621" t="s">
        <v>466</v>
      </c>
      <c r="U134" s="653"/>
    </row>
    <row r="135" spans="1:21" s="500" customFormat="1" ht="15.75" customHeight="1">
      <c r="A135" s="628"/>
      <c r="C135" s="568">
        <v>0</v>
      </c>
      <c r="D135" s="564" t="s">
        <v>78</v>
      </c>
      <c r="E135" s="569">
        <v>0</v>
      </c>
      <c r="F135" s="564" t="s">
        <v>76</v>
      </c>
      <c r="G135" s="569">
        <v>0</v>
      </c>
      <c r="H135" s="564" t="s">
        <v>76</v>
      </c>
      <c r="I135" s="569">
        <v>0</v>
      </c>
      <c r="J135" s="564" t="s">
        <v>76</v>
      </c>
      <c r="K135" s="642"/>
      <c r="L135" s="643"/>
      <c r="M135" s="643"/>
      <c r="N135" s="644"/>
      <c r="O135" s="570">
        <f t="shared" si="30"/>
        <v>0</v>
      </c>
      <c r="P135" s="645" t="s">
        <v>79</v>
      </c>
      <c r="Q135" s="570">
        <f t="shared" si="31"/>
        <v>0</v>
      </c>
      <c r="R135" s="645" t="s">
        <v>423</v>
      </c>
      <c r="S135" s="621" t="s">
        <v>466</v>
      </c>
      <c r="U135" s="653"/>
    </row>
    <row r="136" spans="1:21" s="500" customFormat="1" ht="15.75" customHeight="1">
      <c r="A136" s="628"/>
      <c r="B136" s="544" t="s">
        <v>469</v>
      </c>
      <c r="D136" s="491"/>
      <c r="E136" s="491"/>
      <c r="F136" s="491"/>
      <c r="G136" s="491"/>
      <c r="H136" s="491"/>
      <c r="I136" s="491"/>
      <c r="J136" s="491"/>
      <c r="K136" s="491"/>
      <c r="L136" s="491"/>
      <c r="M136" s="491"/>
      <c r="N136" s="491"/>
      <c r="O136" s="664"/>
      <c r="P136" s="664"/>
      <c r="Q136" s="664"/>
      <c r="R136" s="664"/>
      <c r="S136" s="491"/>
      <c r="T136" s="491"/>
      <c r="U136" s="491"/>
    </row>
    <row r="137" spans="1:21" s="500" customFormat="1" ht="15.75" customHeight="1">
      <c r="A137" s="628"/>
      <c r="B137" s="543" t="s">
        <v>470</v>
      </c>
      <c r="C137" s="544"/>
      <c r="D137" s="647"/>
      <c r="E137" s="647"/>
      <c r="F137" s="647"/>
      <c r="G137" s="647"/>
      <c r="H137" s="647"/>
      <c r="I137" s="647"/>
      <c r="J137" s="647"/>
      <c r="K137" s="621"/>
      <c r="L137" s="621"/>
      <c r="M137" s="621"/>
      <c r="N137" s="621"/>
      <c r="O137" s="648"/>
      <c r="P137" s="649"/>
      <c r="Q137" s="648"/>
      <c r="R137" s="649"/>
      <c r="S137" s="621"/>
    </row>
    <row r="138" spans="1:21" s="500" customFormat="1" ht="15.75" customHeight="1">
      <c r="A138" s="628"/>
      <c r="B138" s="626"/>
      <c r="C138" s="568">
        <v>0</v>
      </c>
      <c r="D138" s="564" t="s">
        <v>78</v>
      </c>
      <c r="E138" s="569">
        <v>0</v>
      </c>
      <c r="F138" s="564" t="s">
        <v>76</v>
      </c>
      <c r="G138" s="569">
        <v>0</v>
      </c>
      <c r="H138" s="564" t="s">
        <v>76</v>
      </c>
      <c r="I138" s="569">
        <v>0</v>
      </c>
      <c r="J138" s="564" t="s">
        <v>76</v>
      </c>
      <c r="K138" s="665"/>
      <c r="L138" s="666"/>
      <c r="M138" s="643"/>
      <c r="N138" s="644"/>
      <c r="O138" s="570">
        <f t="shared" ref="O138:O144" si="32">C138*E138*G138</f>
        <v>0</v>
      </c>
      <c r="P138" s="645" t="s">
        <v>79</v>
      </c>
      <c r="Q138" s="570">
        <f t="shared" ref="Q138:Q144" si="33">O138*I138</f>
        <v>0</v>
      </c>
      <c r="R138" s="645" t="s">
        <v>423</v>
      </c>
      <c r="S138" s="621" t="s">
        <v>466</v>
      </c>
    </row>
    <row r="139" spans="1:21" s="500" customFormat="1" ht="15.75" customHeight="1">
      <c r="A139" s="628"/>
      <c r="B139" s="626"/>
      <c r="C139" s="568">
        <v>0</v>
      </c>
      <c r="D139" s="564" t="s">
        <v>78</v>
      </c>
      <c r="E139" s="569">
        <v>0</v>
      </c>
      <c r="F139" s="564" t="s">
        <v>76</v>
      </c>
      <c r="G139" s="569">
        <v>0</v>
      </c>
      <c r="H139" s="564" t="s">
        <v>76</v>
      </c>
      <c r="I139" s="569">
        <v>0</v>
      </c>
      <c r="J139" s="564" t="s">
        <v>76</v>
      </c>
      <c r="K139" s="665"/>
      <c r="L139" s="666"/>
      <c r="M139" s="643"/>
      <c r="N139" s="644"/>
      <c r="O139" s="570">
        <f t="shared" si="32"/>
        <v>0</v>
      </c>
      <c r="P139" s="645" t="s">
        <v>79</v>
      </c>
      <c r="Q139" s="570">
        <f t="shared" si="33"/>
        <v>0</v>
      </c>
      <c r="R139" s="645" t="s">
        <v>423</v>
      </c>
      <c r="S139" s="621" t="s">
        <v>466</v>
      </c>
    </row>
    <row r="140" spans="1:21" s="500" customFormat="1" ht="15.75" customHeight="1">
      <c r="A140" s="628"/>
      <c r="B140" s="626"/>
      <c r="C140" s="568">
        <v>0</v>
      </c>
      <c r="D140" s="564" t="s">
        <v>78</v>
      </c>
      <c r="E140" s="569">
        <v>0</v>
      </c>
      <c r="F140" s="564" t="s">
        <v>76</v>
      </c>
      <c r="G140" s="569">
        <v>0</v>
      </c>
      <c r="H140" s="564" t="s">
        <v>76</v>
      </c>
      <c r="I140" s="569">
        <v>0</v>
      </c>
      <c r="J140" s="564" t="s">
        <v>76</v>
      </c>
      <c r="K140" s="642"/>
      <c r="L140" s="643"/>
      <c r="M140" s="643"/>
      <c r="N140" s="644"/>
      <c r="O140" s="570">
        <f t="shared" si="32"/>
        <v>0</v>
      </c>
      <c r="P140" s="645" t="s">
        <v>79</v>
      </c>
      <c r="Q140" s="570">
        <f t="shared" si="33"/>
        <v>0</v>
      </c>
      <c r="R140" s="645" t="s">
        <v>423</v>
      </c>
      <c r="S140" s="621" t="s">
        <v>466</v>
      </c>
      <c r="U140" s="653"/>
    </row>
    <row r="141" spans="1:21" s="500" customFormat="1" ht="15.75" customHeight="1">
      <c r="A141" s="628"/>
      <c r="B141" s="626"/>
      <c r="C141" s="568">
        <v>0</v>
      </c>
      <c r="D141" s="564" t="s">
        <v>78</v>
      </c>
      <c r="E141" s="569">
        <v>0</v>
      </c>
      <c r="F141" s="564" t="s">
        <v>76</v>
      </c>
      <c r="G141" s="569">
        <v>0</v>
      </c>
      <c r="H141" s="564" t="s">
        <v>76</v>
      </c>
      <c r="I141" s="569">
        <v>0</v>
      </c>
      <c r="J141" s="564" t="s">
        <v>76</v>
      </c>
      <c r="K141" s="642"/>
      <c r="L141" s="643"/>
      <c r="M141" s="643"/>
      <c r="N141" s="644"/>
      <c r="O141" s="570">
        <f t="shared" si="32"/>
        <v>0</v>
      </c>
      <c r="P141" s="645" t="s">
        <v>79</v>
      </c>
      <c r="Q141" s="570">
        <f t="shared" si="33"/>
        <v>0</v>
      </c>
      <c r="R141" s="645" t="s">
        <v>423</v>
      </c>
      <c r="S141" s="621" t="s">
        <v>466</v>
      </c>
      <c r="U141" s="653"/>
    </row>
    <row r="142" spans="1:21" s="500" customFormat="1" ht="15.75" customHeight="1">
      <c r="A142" s="628"/>
      <c r="B142" s="626"/>
      <c r="C142" s="568">
        <v>0</v>
      </c>
      <c r="D142" s="564" t="s">
        <v>78</v>
      </c>
      <c r="E142" s="569">
        <v>0</v>
      </c>
      <c r="F142" s="564" t="s">
        <v>76</v>
      </c>
      <c r="G142" s="569">
        <v>0</v>
      </c>
      <c r="H142" s="564" t="s">
        <v>76</v>
      </c>
      <c r="I142" s="569">
        <v>0</v>
      </c>
      <c r="J142" s="564" t="s">
        <v>76</v>
      </c>
      <c r="K142" s="642"/>
      <c r="L142" s="643"/>
      <c r="M142" s="643"/>
      <c r="N142" s="644"/>
      <c r="O142" s="570">
        <f t="shared" si="32"/>
        <v>0</v>
      </c>
      <c r="P142" s="645" t="s">
        <v>79</v>
      </c>
      <c r="Q142" s="570">
        <f t="shared" si="33"/>
        <v>0</v>
      </c>
      <c r="R142" s="645" t="s">
        <v>423</v>
      </c>
      <c r="S142" s="621" t="s">
        <v>466</v>
      </c>
      <c r="U142" s="653"/>
    </row>
    <row r="143" spans="1:21" s="500" customFormat="1" ht="15.75" customHeight="1">
      <c r="A143" s="628"/>
      <c r="B143" s="626"/>
      <c r="C143" s="568">
        <v>0</v>
      </c>
      <c r="D143" s="564" t="s">
        <v>78</v>
      </c>
      <c r="E143" s="569">
        <v>0</v>
      </c>
      <c r="F143" s="564" t="s">
        <v>76</v>
      </c>
      <c r="G143" s="569">
        <v>0</v>
      </c>
      <c r="H143" s="564" t="s">
        <v>76</v>
      </c>
      <c r="I143" s="569">
        <v>0</v>
      </c>
      <c r="J143" s="564" t="s">
        <v>76</v>
      </c>
      <c r="K143" s="665"/>
      <c r="L143" s="666"/>
      <c r="M143" s="643"/>
      <c r="N143" s="644"/>
      <c r="O143" s="570">
        <f t="shared" si="32"/>
        <v>0</v>
      </c>
      <c r="P143" s="645" t="s">
        <v>79</v>
      </c>
      <c r="Q143" s="570">
        <f t="shared" si="33"/>
        <v>0</v>
      </c>
      <c r="R143" s="645" t="s">
        <v>423</v>
      </c>
      <c r="S143" s="621" t="s">
        <v>466</v>
      </c>
    </row>
    <row r="144" spans="1:21" s="500" customFormat="1" ht="15.75" customHeight="1">
      <c r="A144" s="628"/>
      <c r="B144" s="626"/>
      <c r="C144" s="568">
        <v>0</v>
      </c>
      <c r="D144" s="564" t="s">
        <v>78</v>
      </c>
      <c r="E144" s="569">
        <v>0</v>
      </c>
      <c r="F144" s="564" t="s">
        <v>76</v>
      </c>
      <c r="G144" s="569">
        <v>0</v>
      </c>
      <c r="H144" s="564" t="s">
        <v>76</v>
      </c>
      <c r="I144" s="569">
        <v>0</v>
      </c>
      <c r="J144" s="564" t="s">
        <v>76</v>
      </c>
      <c r="K144" s="665"/>
      <c r="L144" s="666"/>
      <c r="M144" s="643"/>
      <c r="N144" s="644"/>
      <c r="O144" s="667">
        <f t="shared" si="32"/>
        <v>0</v>
      </c>
      <c r="P144" s="668" t="s">
        <v>79</v>
      </c>
      <c r="Q144" s="667">
        <f t="shared" si="33"/>
        <v>0</v>
      </c>
      <c r="R144" s="668" t="s">
        <v>423</v>
      </c>
      <c r="S144" s="621" t="s">
        <v>466</v>
      </c>
    </row>
    <row r="145" spans="1:36" s="500" customFormat="1" ht="15.75" customHeight="1">
      <c r="A145" s="628"/>
      <c r="B145" s="626"/>
      <c r="C145" s="669"/>
      <c r="D145" s="669"/>
      <c r="E145" s="669"/>
      <c r="F145" s="669"/>
      <c r="G145" s="669"/>
      <c r="H145" s="669"/>
      <c r="I145" s="669"/>
      <c r="J145" s="669"/>
      <c r="K145" s="666"/>
      <c r="L145" s="666"/>
      <c r="M145" s="643"/>
      <c r="N145" s="644"/>
      <c r="O145" s="1066" t="s">
        <v>471</v>
      </c>
      <c r="P145" s="1064"/>
      <c r="Q145" s="1064" t="s">
        <v>472</v>
      </c>
      <c r="R145" s="1064"/>
      <c r="S145" s="621" t="s">
        <v>466</v>
      </c>
    </row>
    <row r="146" spans="1:36" s="500" customFormat="1" ht="15.75" customHeight="1">
      <c r="A146" s="628"/>
      <c r="B146" s="626"/>
      <c r="C146" s="666"/>
      <c r="D146" s="666"/>
      <c r="E146" s="666"/>
      <c r="F146" s="666"/>
      <c r="G146" s="666"/>
      <c r="H146" s="666"/>
      <c r="I146" s="666"/>
      <c r="J146" s="666"/>
      <c r="K146" s="666"/>
      <c r="L146" s="666"/>
      <c r="M146" s="643"/>
      <c r="N146" s="644"/>
      <c r="O146" s="670">
        <f>SUM(O95:O144)</f>
        <v>0</v>
      </c>
      <c r="P146" s="671" t="s">
        <v>79</v>
      </c>
      <c r="Q146" s="670">
        <f>SUM(Q95:Q144)</f>
        <v>0</v>
      </c>
      <c r="R146" s="671" t="s">
        <v>423</v>
      </c>
      <c r="S146" s="672"/>
    </row>
    <row r="147" spans="1:36" s="500" customFormat="1" ht="15.75" customHeight="1">
      <c r="A147" s="628"/>
      <c r="B147" s="626"/>
      <c r="C147" s="672"/>
      <c r="D147" s="672"/>
      <c r="E147" s="672"/>
      <c r="F147" s="672"/>
      <c r="G147" s="672"/>
      <c r="H147" s="672"/>
      <c r="I147" s="672"/>
      <c r="J147" s="672"/>
      <c r="K147" s="672"/>
      <c r="L147" s="672"/>
      <c r="M147" s="672"/>
      <c r="N147" s="672"/>
      <c r="O147" s="672"/>
      <c r="P147" s="673"/>
      <c r="Q147" s="674"/>
      <c r="R147" s="675"/>
      <c r="S147" s="672"/>
      <c r="T147" s="672"/>
    </row>
    <row r="148" spans="1:36" s="500" customFormat="1" ht="15.75" customHeight="1">
      <c r="A148" s="628"/>
      <c r="B148" s="626"/>
      <c r="C148" s="676"/>
      <c r="D148" s="676"/>
      <c r="E148" s="676"/>
      <c r="F148" s="676"/>
      <c r="G148" s="677"/>
      <c r="H148" s="677"/>
      <c r="I148" s="678"/>
      <c r="J148" s="678"/>
      <c r="K148" s="677"/>
      <c r="L148" s="677"/>
      <c r="M148" s="535"/>
      <c r="N148" s="535"/>
      <c r="O148" s="679"/>
      <c r="P148" s="680"/>
      <c r="Q148" s="535"/>
      <c r="R148" s="681"/>
      <c r="S148" s="641"/>
    </row>
    <row r="149" spans="1:36" s="500" customFormat="1" ht="15.75" customHeight="1">
      <c r="A149" s="628"/>
      <c r="B149" s="626"/>
      <c r="C149" s="682">
        <v>0</v>
      </c>
      <c r="D149" s="533" t="s">
        <v>78</v>
      </c>
      <c r="E149" s="534"/>
      <c r="F149" s="535"/>
      <c r="G149" s="535"/>
      <c r="H149" s="535"/>
      <c r="I149" s="534"/>
      <c r="J149" s="536" t="s">
        <v>473</v>
      </c>
      <c r="K149" s="569">
        <v>0</v>
      </c>
      <c r="L149" s="533" t="s">
        <v>76</v>
      </c>
      <c r="M149" s="535"/>
      <c r="N149" s="535"/>
      <c r="O149" s="679"/>
      <c r="P149" s="680"/>
      <c r="Q149" s="535"/>
      <c r="R149" s="681"/>
      <c r="S149" s="641"/>
    </row>
    <row r="150" spans="1:36" s="500" customFormat="1" ht="15.75" customHeight="1">
      <c r="A150" s="628"/>
      <c r="B150" s="626"/>
      <c r="C150" s="683"/>
      <c r="D150" s="683"/>
      <c r="E150" s="684"/>
      <c r="F150" s="684"/>
      <c r="G150" s="684"/>
      <c r="H150" s="684"/>
      <c r="I150" s="684"/>
      <c r="J150" s="684"/>
      <c r="K150" s="684"/>
      <c r="L150" s="684"/>
      <c r="M150" s="685"/>
      <c r="N150" s="685"/>
      <c r="O150" s="679"/>
      <c r="P150" s="680"/>
      <c r="Q150" s="535"/>
      <c r="R150" s="681"/>
      <c r="S150" s="686"/>
      <c r="T150" s="687"/>
      <c r="U150" s="687"/>
    </row>
    <row r="151" spans="1:36" s="500" customFormat="1" ht="15.75" customHeight="1">
      <c r="A151" s="628"/>
      <c r="B151" s="567"/>
      <c r="C151" s="688"/>
      <c r="D151" s="538"/>
      <c r="E151" s="1060" t="s">
        <v>474</v>
      </c>
      <c r="F151" s="1061"/>
      <c r="G151" s="1060"/>
      <c r="H151" s="1061"/>
      <c r="I151" s="1061"/>
      <c r="J151" s="1061"/>
      <c r="K151" s="1065"/>
      <c r="L151" s="684"/>
      <c r="M151" s="685"/>
      <c r="N151" s="685"/>
      <c r="O151" s="679"/>
      <c r="P151" s="680"/>
      <c r="Q151" s="535"/>
      <c r="R151" s="681"/>
      <c r="S151" s="686"/>
      <c r="T151" s="687"/>
      <c r="U151" s="687"/>
    </row>
    <row r="152" spans="1:36" s="500" customFormat="1" ht="15.75" customHeight="1">
      <c r="A152" s="628"/>
      <c r="B152" s="567"/>
      <c r="E152" s="689">
        <v>0</v>
      </c>
      <c r="F152" s="537" t="s">
        <v>79</v>
      </c>
      <c r="I152" s="690"/>
      <c r="J152" s="691"/>
      <c r="K152" s="692"/>
      <c r="L152" s="684"/>
      <c r="M152" s="685"/>
      <c r="N152" s="685"/>
      <c r="O152" s="685"/>
      <c r="P152" s="693"/>
      <c r="Q152" s="685"/>
      <c r="R152" s="498"/>
      <c r="S152" s="686"/>
      <c r="T152" s="687"/>
      <c r="U152" s="687"/>
    </row>
    <row r="153" spans="1:36" s="500" customFormat="1" ht="15.75" customHeight="1">
      <c r="A153" s="628"/>
      <c r="B153" s="567"/>
      <c r="C153" s="618"/>
      <c r="D153" s="618"/>
      <c r="E153" s="619"/>
      <c r="F153" s="619"/>
      <c r="G153" s="619"/>
      <c r="H153" s="619"/>
      <c r="I153" s="694"/>
      <c r="J153" s="620"/>
      <c r="K153" s="620"/>
      <c r="L153" s="620"/>
      <c r="O153" s="619"/>
      <c r="P153" s="619"/>
      <c r="Q153" s="619"/>
      <c r="R153" s="561"/>
      <c r="S153" s="561"/>
    </row>
    <row r="154" spans="1:36" s="500" customFormat="1" ht="15.75" customHeight="1">
      <c r="A154" s="628"/>
    </row>
    <row r="155" spans="1:36" s="500" customFormat="1" ht="15.75" customHeight="1">
      <c r="A155" s="628"/>
      <c r="B155" s="555"/>
      <c r="C155" s="550"/>
      <c r="D155" s="550"/>
      <c r="E155" s="550"/>
      <c r="F155" s="550"/>
      <c r="G155" s="551"/>
      <c r="H155" s="551"/>
      <c r="I155" s="552"/>
      <c r="J155" s="636"/>
      <c r="K155" s="552"/>
      <c r="L155" s="635"/>
      <c r="M155" s="552"/>
      <c r="N155" s="552"/>
      <c r="O155" s="552"/>
      <c r="P155" s="552"/>
      <c r="Q155" s="552"/>
      <c r="R155" s="552"/>
      <c r="S155" s="552"/>
      <c r="T155" s="552"/>
      <c r="U155" s="552"/>
      <c r="V155" s="552"/>
      <c r="W155" s="552"/>
      <c r="X155" s="552"/>
      <c r="Y155" s="552"/>
      <c r="Z155" s="552"/>
      <c r="AA155" s="552"/>
      <c r="AB155" s="552"/>
      <c r="AC155" s="552"/>
    </row>
    <row r="156" spans="1:36" s="500" customFormat="1" ht="15.75" customHeight="1">
      <c r="A156" s="552"/>
      <c r="B156" s="555"/>
      <c r="C156" s="550"/>
      <c r="D156" s="550"/>
      <c r="E156" s="550"/>
      <c r="F156" s="550"/>
      <c r="G156" s="551"/>
      <c r="H156" s="551"/>
      <c r="I156" s="552"/>
      <c r="J156" s="636"/>
      <c r="K156" s="552"/>
      <c r="L156" s="635"/>
      <c r="M156" s="552"/>
      <c r="N156" s="552"/>
      <c r="O156" s="552"/>
      <c r="P156" s="552"/>
      <c r="Q156" s="552"/>
      <c r="R156" s="552"/>
      <c r="S156" s="552"/>
      <c r="T156" s="552"/>
      <c r="U156" s="552"/>
      <c r="V156" s="552"/>
      <c r="W156" s="552"/>
      <c r="X156" s="552"/>
      <c r="Y156" s="552"/>
      <c r="Z156" s="552"/>
      <c r="AA156" s="552"/>
      <c r="AB156" s="552"/>
      <c r="AC156" s="552"/>
    </row>
    <row r="157" spans="1:36" s="616" customFormat="1" ht="15.75" customHeight="1">
      <c r="A157" s="695"/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N157" s="500"/>
      <c r="O157" s="500"/>
      <c r="P157" s="500"/>
      <c r="Q157" s="500"/>
      <c r="R157" s="500"/>
      <c r="S157" s="500"/>
      <c r="T157" s="500"/>
      <c r="U157" s="500"/>
      <c r="V157" s="500"/>
      <c r="W157" s="500"/>
      <c r="X157" s="500"/>
      <c r="Y157" s="500"/>
      <c r="Z157" s="500"/>
      <c r="AA157" s="500"/>
      <c r="AB157" s="500"/>
      <c r="AC157" s="500"/>
      <c r="AD157" s="552"/>
      <c r="AE157" s="552"/>
      <c r="AF157" s="552"/>
      <c r="AG157" s="552"/>
      <c r="AH157" s="552"/>
      <c r="AI157" s="552"/>
      <c r="AJ157" s="552"/>
    </row>
    <row r="158" spans="1:36" s="499" customFormat="1" ht="15.75" customHeight="1">
      <c r="A158" s="695"/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N158" s="500"/>
      <c r="O158" s="500"/>
      <c r="P158" s="500"/>
      <c r="Q158" s="500"/>
      <c r="R158" s="500"/>
      <c r="S158" s="500"/>
      <c r="T158" s="500"/>
      <c r="U158" s="500"/>
      <c r="V158" s="500"/>
      <c r="W158" s="500"/>
      <c r="X158" s="500"/>
      <c r="Y158" s="500"/>
      <c r="Z158" s="500"/>
      <c r="AA158" s="500"/>
      <c r="AB158" s="500"/>
      <c r="AC158" s="500"/>
      <c r="AD158" s="552"/>
      <c r="AE158" s="552"/>
      <c r="AF158" s="552"/>
      <c r="AG158" s="552"/>
      <c r="AH158" s="552"/>
      <c r="AI158" s="552"/>
      <c r="AJ158" s="552"/>
    </row>
    <row r="159" spans="1:36" s="504" customFormat="1" ht="15.75" customHeight="1">
      <c r="A159" s="695"/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N159" s="500"/>
      <c r="O159" s="500"/>
      <c r="P159" s="500"/>
      <c r="Q159" s="500"/>
      <c r="R159" s="500"/>
      <c r="S159" s="500"/>
      <c r="T159" s="500"/>
      <c r="U159" s="500"/>
      <c r="V159" s="500"/>
      <c r="W159" s="500"/>
      <c r="X159" s="500"/>
      <c r="Y159" s="500"/>
      <c r="Z159" s="500"/>
      <c r="AA159" s="500"/>
      <c r="AB159" s="500"/>
      <c r="AC159" s="500"/>
      <c r="AD159" s="552"/>
      <c r="AE159" s="552"/>
      <c r="AF159" s="552"/>
      <c r="AG159" s="552"/>
      <c r="AH159" s="552"/>
      <c r="AI159" s="552"/>
      <c r="AJ159" s="552"/>
    </row>
    <row r="160" spans="1:36" s="515" customFormat="1" ht="15.75" customHeight="1">
      <c r="A160" s="695"/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N160" s="500"/>
      <c r="O160" s="500"/>
      <c r="P160" s="500"/>
      <c r="Q160" s="500"/>
      <c r="R160" s="500"/>
      <c r="S160" s="500"/>
      <c r="T160" s="500"/>
      <c r="U160" s="500"/>
      <c r="V160" s="500"/>
      <c r="W160" s="500"/>
      <c r="X160" s="500"/>
      <c r="Y160" s="500"/>
      <c r="Z160" s="500"/>
      <c r="AA160" s="500"/>
      <c r="AB160" s="500"/>
      <c r="AC160" s="500"/>
      <c r="AD160" s="552"/>
      <c r="AE160" s="552"/>
      <c r="AF160" s="552"/>
      <c r="AG160" s="552"/>
      <c r="AH160" s="552"/>
      <c r="AI160" s="552"/>
      <c r="AJ160" s="552"/>
    </row>
    <row r="161" spans="1:36" s="616" customFormat="1" ht="15.75" customHeight="1">
      <c r="A161" s="695"/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N161" s="500"/>
      <c r="O161" s="500"/>
      <c r="P161" s="500"/>
      <c r="Q161" s="500"/>
      <c r="R161" s="500"/>
      <c r="S161" s="500"/>
      <c r="T161" s="500"/>
      <c r="U161" s="500"/>
      <c r="V161" s="500"/>
      <c r="W161" s="500"/>
      <c r="X161" s="500"/>
      <c r="Y161" s="500"/>
      <c r="Z161" s="500"/>
      <c r="AA161" s="500"/>
      <c r="AB161" s="500"/>
      <c r="AC161" s="500"/>
      <c r="AD161" s="552"/>
      <c r="AE161" s="552"/>
      <c r="AF161" s="552"/>
      <c r="AG161" s="552"/>
      <c r="AH161" s="552"/>
      <c r="AI161" s="552"/>
      <c r="AJ161" s="552"/>
    </row>
    <row r="162" spans="1:36" s="616" customFormat="1" ht="15.75" customHeight="1">
      <c r="A162" s="695"/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N162" s="500"/>
      <c r="O162" s="500"/>
      <c r="P162" s="500"/>
      <c r="Q162" s="500"/>
      <c r="R162" s="500"/>
      <c r="S162" s="500"/>
      <c r="T162" s="500"/>
      <c r="U162" s="500"/>
      <c r="V162" s="500"/>
      <c r="W162" s="500"/>
      <c r="X162" s="500"/>
      <c r="Y162" s="500"/>
      <c r="Z162" s="500"/>
      <c r="AA162" s="500"/>
      <c r="AB162" s="500"/>
      <c r="AC162" s="500"/>
      <c r="AD162" s="552"/>
      <c r="AE162" s="552"/>
      <c r="AF162" s="552"/>
      <c r="AG162" s="552"/>
      <c r="AH162" s="552"/>
      <c r="AI162" s="552"/>
      <c r="AJ162" s="552"/>
    </row>
    <row r="163" spans="1:36" s="500" customFormat="1" ht="15.75" customHeight="1">
      <c r="B163" s="567"/>
      <c r="C163" s="550"/>
      <c r="D163" s="550"/>
      <c r="E163" s="550"/>
      <c r="F163" s="550"/>
      <c r="G163" s="551"/>
      <c r="H163" s="551"/>
      <c r="I163" s="696"/>
      <c r="J163" s="696"/>
      <c r="K163" s="696"/>
      <c r="L163" s="696"/>
      <c r="M163" s="552"/>
      <c r="N163" s="552"/>
      <c r="O163" s="552"/>
      <c r="P163" s="552"/>
      <c r="Q163" s="636"/>
      <c r="R163" s="552"/>
      <c r="S163" s="635"/>
      <c r="T163" s="552"/>
      <c r="U163" s="552"/>
      <c r="V163" s="552"/>
      <c r="W163" s="552"/>
      <c r="X163" s="552"/>
      <c r="AD163" s="552"/>
      <c r="AE163" s="552"/>
      <c r="AF163" s="552"/>
      <c r="AG163" s="552"/>
      <c r="AH163" s="552"/>
      <c r="AI163" s="552"/>
      <c r="AJ163" s="552"/>
    </row>
    <row r="164" spans="1:36" s="500" customFormat="1" ht="15.75" customHeight="1">
      <c r="B164" s="567"/>
      <c r="C164" s="550"/>
      <c r="D164" s="550"/>
      <c r="E164" s="550"/>
      <c r="F164" s="550"/>
      <c r="G164" s="551"/>
      <c r="H164" s="551"/>
      <c r="I164" s="696"/>
      <c r="J164" s="696"/>
      <c r="K164" s="696"/>
      <c r="L164" s="696"/>
      <c r="M164" s="552"/>
      <c r="N164" s="552"/>
      <c r="O164" s="552"/>
      <c r="P164" s="552"/>
      <c r="Q164" s="636"/>
      <c r="R164" s="552"/>
      <c r="S164" s="635"/>
      <c r="T164" s="552"/>
      <c r="U164" s="552"/>
      <c r="V164" s="552"/>
      <c r="W164" s="552"/>
      <c r="X164" s="552"/>
    </row>
    <row r="165" spans="1:36" s="500" customFormat="1" ht="15.75" customHeight="1">
      <c r="B165" s="567"/>
      <c r="C165" s="550"/>
      <c r="D165" s="550"/>
      <c r="E165" s="550"/>
      <c r="F165" s="550"/>
      <c r="G165" s="551"/>
      <c r="H165" s="551"/>
      <c r="I165" s="696"/>
      <c r="J165" s="696"/>
      <c r="K165" s="696"/>
      <c r="L165" s="696"/>
      <c r="M165" s="552"/>
      <c r="N165" s="552"/>
      <c r="O165" s="552"/>
      <c r="P165" s="552"/>
      <c r="Q165" s="636"/>
      <c r="R165" s="552"/>
      <c r="S165" s="635"/>
      <c r="T165" s="552"/>
      <c r="U165" s="552"/>
      <c r="V165" s="552"/>
      <c r="W165" s="552"/>
      <c r="X165" s="552"/>
    </row>
    <row r="166" spans="1:36" s="500" customFormat="1" ht="15.75" customHeight="1">
      <c r="B166" s="567"/>
      <c r="C166" s="550"/>
      <c r="D166" s="550"/>
      <c r="E166" s="550"/>
      <c r="F166" s="550"/>
      <c r="G166" s="551"/>
      <c r="H166" s="551"/>
      <c r="I166" s="696"/>
      <c r="J166" s="696"/>
      <c r="K166" s="696"/>
      <c r="L166" s="696"/>
      <c r="M166" s="552"/>
      <c r="N166" s="552"/>
      <c r="O166" s="552"/>
      <c r="P166" s="552"/>
      <c r="Q166" s="636"/>
      <c r="R166" s="552"/>
      <c r="S166" s="635"/>
      <c r="T166" s="552"/>
      <c r="U166" s="552"/>
      <c r="V166" s="552"/>
      <c r="W166" s="552"/>
      <c r="X166" s="552"/>
    </row>
    <row r="167" spans="1:36" s="500" customFormat="1" ht="15.75" customHeight="1">
      <c r="B167" s="567"/>
      <c r="C167" s="550"/>
      <c r="D167" s="550"/>
      <c r="E167" s="550"/>
      <c r="F167" s="550"/>
      <c r="G167" s="551"/>
      <c r="H167" s="551"/>
      <c r="I167" s="696"/>
      <c r="J167" s="696"/>
      <c r="K167" s="696"/>
      <c r="L167" s="696"/>
      <c r="M167" s="552"/>
      <c r="N167" s="552"/>
      <c r="O167" s="552"/>
      <c r="P167" s="552"/>
      <c r="Q167" s="636"/>
      <c r="R167" s="552"/>
      <c r="S167" s="635"/>
      <c r="T167" s="552"/>
      <c r="U167" s="552"/>
      <c r="V167" s="552"/>
      <c r="W167" s="552"/>
      <c r="X167" s="552"/>
    </row>
    <row r="168" spans="1:36" s="500" customFormat="1" ht="15.75" customHeight="1">
      <c r="B168" s="567"/>
      <c r="C168" s="550"/>
      <c r="D168" s="550"/>
      <c r="E168" s="550"/>
      <c r="F168" s="550"/>
      <c r="G168" s="551"/>
      <c r="H168" s="551"/>
      <c r="I168" s="696"/>
      <c r="J168" s="696"/>
      <c r="K168" s="696"/>
      <c r="L168" s="696"/>
      <c r="M168" s="552"/>
      <c r="N168" s="552"/>
      <c r="O168" s="552"/>
      <c r="P168" s="552"/>
      <c r="Q168" s="636"/>
      <c r="R168" s="552"/>
      <c r="S168" s="635"/>
      <c r="T168" s="552"/>
      <c r="U168" s="552"/>
      <c r="V168" s="552"/>
      <c r="W168" s="552"/>
      <c r="X168" s="552"/>
    </row>
    <row r="169" spans="1:36" s="500" customFormat="1" ht="15.75" customHeight="1">
      <c r="A169" s="628"/>
      <c r="B169" s="567"/>
      <c r="C169" s="550"/>
      <c r="D169" s="550"/>
      <c r="E169" s="550"/>
      <c r="F169" s="550"/>
      <c r="G169" s="551"/>
      <c r="H169" s="551"/>
      <c r="I169" s="696"/>
      <c r="J169" s="696"/>
      <c r="K169" s="696"/>
      <c r="L169" s="696"/>
      <c r="M169" s="552"/>
      <c r="N169" s="552"/>
      <c r="O169" s="552"/>
      <c r="P169" s="552"/>
      <c r="Q169" s="636"/>
      <c r="R169" s="552"/>
      <c r="S169" s="635"/>
      <c r="T169" s="552"/>
      <c r="U169" s="552"/>
      <c r="V169" s="552"/>
      <c r="W169" s="552"/>
      <c r="X169" s="552"/>
    </row>
    <row r="170" spans="1:36" s="500" customFormat="1" ht="15.75" customHeight="1">
      <c r="A170" s="628"/>
      <c r="B170" s="567"/>
      <c r="C170" s="550"/>
      <c r="D170" s="550"/>
      <c r="E170" s="550"/>
      <c r="F170" s="550"/>
      <c r="G170" s="551"/>
      <c r="H170" s="551"/>
      <c r="I170" s="696"/>
      <c r="J170" s="696"/>
      <c r="K170" s="696"/>
      <c r="L170" s="696"/>
      <c r="M170" s="552"/>
      <c r="N170" s="552"/>
      <c r="O170" s="552"/>
      <c r="P170" s="552"/>
      <c r="Q170" s="636"/>
      <c r="R170" s="552"/>
      <c r="S170" s="635"/>
      <c r="T170" s="552"/>
      <c r="U170" s="552"/>
      <c r="V170" s="552"/>
      <c r="W170" s="552"/>
      <c r="X170" s="552"/>
    </row>
    <row r="171" spans="1:36" s="500" customFormat="1" ht="15.75" customHeight="1">
      <c r="A171" s="628"/>
      <c r="B171" s="567"/>
      <c r="C171" s="550"/>
      <c r="D171" s="550"/>
      <c r="E171" s="550"/>
      <c r="F171" s="550"/>
      <c r="G171" s="551"/>
      <c r="H171" s="551"/>
      <c r="I171" s="696"/>
      <c r="J171" s="696"/>
      <c r="K171" s="696"/>
      <c r="L171" s="696"/>
      <c r="M171" s="552"/>
      <c r="N171" s="552"/>
      <c r="O171" s="552"/>
      <c r="P171" s="552"/>
      <c r="Q171" s="636"/>
      <c r="R171" s="552"/>
      <c r="S171" s="635"/>
      <c r="T171" s="552"/>
      <c r="U171" s="552"/>
      <c r="V171" s="552"/>
      <c r="W171" s="552"/>
      <c r="X171" s="552"/>
    </row>
    <row r="172" spans="1:36" s="500" customFormat="1" ht="15.75" customHeight="1">
      <c r="A172" s="628"/>
      <c r="B172" s="567"/>
      <c r="C172" s="550"/>
      <c r="D172" s="550"/>
      <c r="E172" s="550"/>
      <c r="F172" s="550"/>
      <c r="G172" s="551"/>
      <c r="H172" s="551"/>
      <c r="I172" s="696"/>
      <c r="J172" s="696"/>
      <c r="K172" s="696"/>
      <c r="L172" s="696"/>
      <c r="M172" s="552"/>
      <c r="N172" s="552"/>
      <c r="O172" s="552"/>
      <c r="P172" s="552"/>
      <c r="Q172" s="636"/>
      <c r="R172" s="552"/>
      <c r="S172" s="635"/>
      <c r="T172" s="552"/>
      <c r="U172" s="552"/>
      <c r="V172" s="552"/>
      <c r="W172" s="552"/>
      <c r="X172" s="552"/>
      <c r="Y172" s="552"/>
    </row>
    <row r="173" spans="1:36" s="500" customFormat="1" ht="15.75" customHeight="1">
      <c r="A173" s="628"/>
      <c r="B173" s="567"/>
      <c r="C173" s="550"/>
      <c r="D173" s="550"/>
      <c r="E173" s="550"/>
      <c r="F173" s="550"/>
      <c r="G173" s="551"/>
      <c r="H173" s="551"/>
      <c r="I173" s="696"/>
      <c r="J173" s="696"/>
      <c r="K173" s="696"/>
      <c r="L173" s="696"/>
      <c r="M173" s="552"/>
      <c r="N173" s="552"/>
      <c r="O173" s="552"/>
      <c r="P173" s="552"/>
      <c r="Q173" s="636"/>
      <c r="R173" s="552"/>
      <c r="S173" s="635"/>
      <c r="T173" s="552"/>
      <c r="U173" s="552"/>
      <c r="V173" s="552"/>
      <c r="W173" s="552"/>
      <c r="X173" s="552"/>
      <c r="Y173" s="552"/>
    </row>
    <row r="174" spans="1:36" s="500" customFormat="1" ht="15.75" customHeight="1">
      <c r="A174" s="628"/>
      <c r="B174" s="567"/>
      <c r="C174" s="550"/>
      <c r="D174" s="550"/>
      <c r="E174" s="550"/>
      <c r="F174" s="550"/>
      <c r="G174" s="551"/>
      <c r="H174" s="551"/>
      <c r="I174" s="696"/>
      <c r="J174" s="696"/>
      <c r="K174" s="696"/>
      <c r="L174" s="696"/>
      <c r="M174" s="552"/>
      <c r="N174" s="552"/>
      <c r="O174" s="552"/>
      <c r="P174" s="552"/>
      <c r="Q174" s="636"/>
      <c r="R174" s="552"/>
      <c r="S174" s="635"/>
      <c r="T174" s="552"/>
      <c r="U174" s="552"/>
      <c r="V174" s="552"/>
      <c r="W174" s="552"/>
      <c r="X174" s="552"/>
      <c r="Y174" s="552"/>
    </row>
    <row r="175" spans="1:36" s="500" customFormat="1" ht="15.75" customHeight="1">
      <c r="A175" s="628"/>
      <c r="B175" s="567"/>
      <c r="C175" s="550"/>
      <c r="D175" s="550"/>
      <c r="E175" s="550"/>
      <c r="F175" s="550"/>
      <c r="G175" s="551"/>
      <c r="H175" s="551"/>
      <c r="I175" s="696"/>
      <c r="J175" s="696"/>
      <c r="K175" s="696"/>
      <c r="L175" s="696"/>
      <c r="M175" s="552"/>
      <c r="N175" s="552"/>
      <c r="O175" s="552"/>
      <c r="P175" s="552"/>
      <c r="Q175" s="636"/>
      <c r="R175" s="552"/>
      <c r="S175" s="635"/>
      <c r="T175" s="552"/>
      <c r="U175" s="552"/>
      <c r="V175" s="552"/>
      <c r="W175" s="552"/>
      <c r="X175" s="552"/>
      <c r="Y175" s="552"/>
    </row>
    <row r="176" spans="1:36" s="500" customFormat="1" ht="15.75" customHeight="1">
      <c r="A176" s="628"/>
      <c r="B176" s="567"/>
      <c r="C176" s="550"/>
      <c r="D176" s="550"/>
      <c r="E176" s="550"/>
      <c r="F176" s="550"/>
      <c r="G176" s="551"/>
      <c r="H176" s="551"/>
      <c r="I176" s="696"/>
      <c r="J176" s="696"/>
      <c r="K176" s="696"/>
      <c r="L176" s="696"/>
      <c r="M176" s="552"/>
      <c r="N176" s="552"/>
      <c r="O176" s="552"/>
      <c r="P176" s="552"/>
      <c r="Q176" s="636"/>
      <c r="R176" s="552"/>
      <c r="S176" s="635"/>
      <c r="T176" s="552"/>
      <c r="U176" s="552"/>
      <c r="V176" s="552"/>
      <c r="W176" s="552"/>
      <c r="X176" s="552"/>
      <c r="Y176" s="552"/>
    </row>
    <row r="177" spans="1:29" s="500" customFormat="1" ht="15.75" customHeight="1">
      <c r="A177" s="628"/>
      <c r="B177" s="567"/>
      <c r="C177" s="550"/>
      <c r="D177" s="550"/>
      <c r="E177" s="550"/>
      <c r="F177" s="550"/>
      <c r="G177" s="551"/>
      <c r="H177" s="551"/>
      <c r="I177" s="696"/>
      <c r="J177" s="696"/>
      <c r="K177" s="696"/>
      <c r="L177" s="696"/>
      <c r="M177" s="552"/>
      <c r="N177" s="552"/>
      <c r="O177" s="552"/>
      <c r="P177" s="552"/>
      <c r="Q177" s="636"/>
      <c r="R177" s="552"/>
      <c r="S177" s="635"/>
      <c r="T177" s="552"/>
      <c r="U177" s="552"/>
      <c r="V177" s="552"/>
      <c r="W177" s="552"/>
      <c r="X177" s="552"/>
      <c r="Y177" s="552"/>
    </row>
    <row r="178" spans="1:29" s="500" customFormat="1" ht="15.75" customHeight="1">
      <c r="A178" s="628"/>
      <c r="B178" s="567"/>
      <c r="C178" s="550"/>
      <c r="D178" s="550"/>
      <c r="E178" s="550"/>
      <c r="F178" s="550"/>
      <c r="G178" s="551"/>
      <c r="H178" s="551"/>
      <c r="I178" s="696"/>
      <c r="J178" s="696"/>
      <c r="K178" s="696"/>
      <c r="L178" s="696"/>
      <c r="M178" s="552"/>
      <c r="N178" s="552"/>
      <c r="O178" s="552"/>
      <c r="P178" s="552"/>
      <c r="Q178" s="636"/>
      <c r="R178" s="552"/>
      <c r="S178" s="635"/>
      <c r="T178" s="552"/>
      <c r="U178" s="552"/>
      <c r="V178" s="552"/>
      <c r="W178" s="552"/>
      <c r="X178" s="552"/>
      <c r="Y178" s="552"/>
    </row>
    <row r="179" spans="1:29" s="500" customFormat="1" ht="15.75" customHeight="1">
      <c r="A179" s="628"/>
      <c r="B179" s="627"/>
      <c r="C179" s="550"/>
      <c r="D179" s="550"/>
      <c r="E179" s="550"/>
      <c r="F179" s="550"/>
      <c r="G179" s="551"/>
      <c r="H179" s="551"/>
      <c r="I179" s="696"/>
      <c r="J179" s="696"/>
      <c r="K179" s="696"/>
      <c r="L179" s="696"/>
      <c r="M179" s="552"/>
      <c r="N179" s="552"/>
      <c r="O179" s="552"/>
      <c r="P179" s="552"/>
      <c r="Q179" s="636"/>
      <c r="R179" s="552"/>
      <c r="S179" s="635"/>
      <c r="T179" s="552"/>
      <c r="U179" s="552"/>
      <c r="V179" s="552"/>
      <c r="W179" s="552"/>
      <c r="X179" s="552"/>
      <c r="Y179" s="552"/>
    </row>
    <row r="180" spans="1:29" s="500" customFormat="1" ht="15.75" customHeight="1">
      <c r="A180" s="628"/>
      <c r="B180" s="555"/>
      <c r="C180" s="550"/>
      <c r="D180" s="550"/>
      <c r="E180" s="550"/>
      <c r="F180" s="550"/>
      <c r="G180" s="551"/>
      <c r="H180" s="551"/>
      <c r="I180" s="696"/>
      <c r="J180" s="696"/>
      <c r="K180" s="696"/>
      <c r="L180" s="696"/>
      <c r="M180" s="552"/>
      <c r="N180" s="552"/>
      <c r="O180" s="552"/>
      <c r="P180" s="552"/>
      <c r="Q180" s="636"/>
      <c r="R180" s="552"/>
      <c r="S180" s="635"/>
      <c r="T180" s="552"/>
      <c r="U180" s="552"/>
      <c r="V180" s="552"/>
      <c r="W180" s="552"/>
      <c r="X180" s="552"/>
      <c r="Y180" s="552"/>
      <c r="Z180" s="552"/>
      <c r="AA180" s="552"/>
      <c r="AB180" s="552"/>
      <c r="AC180" s="552"/>
    </row>
    <row r="181" spans="1:29" s="500" customFormat="1" ht="15.75" customHeight="1">
      <c r="A181" s="628"/>
      <c r="B181" s="555"/>
      <c r="C181" s="550"/>
      <c r="D181" s="550"/>
      <c r="E181" s="550"/>
      <c r="F181" s="550"/>
      <c r="G181" s="551"/>
      <c r="H181" s="551"/>
      <c r="I181" s="696"/>
      <c r="J181" s="696"/>
      <c r="K181" s="696"/>
      <c r="L181" s="696"/>
      <c r="M181" s="552"/>
      <c r="N181" s="552"/>
      <c r="O181" s="552"/>
      <c r="P181" s="552"/>
      <c r="Q181" s="636"/>
      <c r="R181" s="552"/>
      <c r="S181" s="635"/>
      <c r="T181" s="552"/>
      <c r="U181" s="552"/>
      <c r="V181" s="552"/>
      <c r="W181" s="552"/>
      <c r="X181" s="552"/>
      <c r="Y181" s="552"/>
      <c r="Z181" s="552"/>
      <c r="AA181" s="552"/>
      <c r="AB181" s="552"/>
      <c r="AC181" s="552"/>
    </row>
    <row r="182" spans="1:29" s="500" customFormat="1" ht="15.75" customHeight="1">
      <c r="A182" s="628"/>
      <c r="B182" s="555"/>
      <c r="C182" s="550"/>
      <c r="D182" s="550"/>
      <c r="E182" s="550"/>
      <c r="F182" s="550"/>
      <c r="G182" s="551"/>
      <c r="H182" s="551"/>
      <c r="I182" s="696"/>
      <c r="J182" s="696"/>
      <c r="K182" s="696"/>
      <c r="L182" s="696"/>
      <c r="M182" s="552"/>
      <c r="N182" s="552"/>
      <c r="O182" s="552"/>
      <c r="P182" s="552"/>
      <c r="Q182" s="636"/>
      <c r="R182" s="552"/>
      <c r="S182" s="635"/>
      <c r="T182" s="552"/>
      <c r="U182" s="552"/>
      <c r="V182" s="552"/>
      <c r="W182" s="552"/>
      <c r="X182" s="552"/>
      <c r="Y182" s="552"/>
      <c r="Z182" s="552"/>
      <c r="AA182" s="552"/>
      <c r="AB182" s="552"/>
      <c r="AC182" s="552"/>
    </row>
    <row r="183" spans="1:29" s="500" customFormat="1" ht="15.75" customHeight="1">
      <c r="A183" s="628"/>
      <c r="B183" s="555"/>
      <c r="C183" s="550"/>
      <c r="D183" s="550"/>
      <c r="E183" s="550"/>
      <c r="F183" s="550"/>
      <c r="G183" s="551"/>
      <c r="H183" s="551"/>
      <c r="I183" s="696"/>
      <c r="J183" s="696"/>
      <c r="K183" s="696"/>
      <c r="L183" s="696"/>
      <c r="M183" s="552"/>
      <c r="N183" s="552"/>
      <c r="O183" s="552"/>
      <c r="P183" s="552"/>
      <c r="Q183" s="636"/>
      <c r="R183" s="552"/>
      <c r="S183" s="635"/>
      <c r="T183" s="552"/>
      <c r="U183" s="552"/>
      <c r="V183" s="552"/>
      <c r="W183" s="552"/>
      <c r="X183" s="552"/>
      <c r="Y183" s="552"/>
      <c r="Z183" s="552"/>
      <c r="AA183" s="552"/>
      <c r="AB183" s="552"/>
      <c r="AC183" s="552"/>
    </row>
    <row r="184" spans="1:29" s="500" customFormat="1" ht="15.75" customHeight="1">
      <c r="A184" s="628"/>
      <c r="B184" s="555"/>
      <c r="C184" s="550"/>
      <c r="D184" s="550"/>
      <c r="E184" s="550"/>
      <c r="F184" s="550"/>
      <c r="G184" s="551"/>
      <c r="H184" s="551"/>
      <c r="I184" s="696"/>
      <c r="J184" s="696"/>
      <c r="K184" s="696"/>
      <c r="L184" s="696"/>
      <c r="M184" s="552"/>
      <c r="N184" s="552"/>
      <c r="O184" s="552"/>
      <c r="P184" s="552"/>
      <c r="Q184" s="636"/>
      <c r="R184" s="552"/>
      <c r="S184" s="635"/>
      <c r="T184" s="552"/>
      <c r="U184" s="552"/>
      <c r="V184" s="552"/>
      <c r="W184" s="552"/>
      <c r="X184" s="552"/>
      <c r="Y184" s="552"/>
      <c r="Z184" s="552"/>
      <c r="AA184" s="552"/>
      <c r="AB184" s="552"/>
      <c r="AC184" s="552"/>
    </row>
    <row r="185" spans="1:29" s="500" customFormat="1" ht="15.75" customHeight="1">
      <c r="A185" s="628"/>
      <c r="B185" s="555"/>
      <c r="C185" s="550"/>
      <c r="D185" s="550"/>
      <c r="E185" s="550"/>
      <c r="F185" s="550"/>
      <c r="G185" s="551"/>
      <c r="H185" s="551"/>
      <c r="I185" s="696"/>
      <c r="J185" s="696"/>
      <c r="K185" s="696"/>
      <c r="L185" s="696"/>
      <c r="M185" s="552"/>
      <c r="N185" s="552"/>
      <c r="O185" s="552"/>
      <c r="P185" s="552"/>
      <c r="Q185" s="636"/>
      <c r="R185" s="552"/>
      <c r="S185" s="635"/>
      <c r="T185" s="552"/>
      <c r="U185" s="552"/>
      <c r="V185" s="552"/>
      <c r="W185" s="552"/>
      <c r="X185" s="552"/>
      <c r="Y185" s="552"/>
      <c r="Z185" s="552"/>
      <c r="AA185" s="552"/>
      <c r="AB185" s="552"/>
      <c r="AC185" s="552"/>
    </row>
    <row r="186" spans="1:29" s="500" customFormat="1" ht="15.75" customHeight="1">
      <c r="A186" s="695"/>
      <c r="B186" s="555"/>
      <c r="C186" s="550"/>
      <c r="D186" s="550"/>
      <c r="E186" s="550"/>
      <c r="F186" s="550"/>
      <c r="G186" s="551"/>
      <c r="H186" s="551"/>
      <c r="I186" s="696"/>
      <c r="J186" s="696"/>
      <c r="K186" s="696"/>
      <c r="L186" s="696"/>
      <c r="M186" s="552"/>
      <c r="N186" s="552"/>
      <c r="O186" s="552"/>
      <c r="P186" s="552"/>
      <c r="Q186" s="636"/>
      <c r="R186" s="552"/>
      <c r="S186" s="635"/>
      <c r="T186" s="552"/>
      <c r="U186" s="552"/>
      <c r="V186" s="552"/>
      <c r="W186" s="552"/>
      <c r="X186" s="552"/>
      <c r="Y186" s="552"/>
      <c r="Z186" s="552"/>
      <c r="AA186" s="552"/>
      <c r="AB186" s="552"/>
      <c r="AC186" s="552"/>
    </row>
  </sheetData>
  <customSheetViews>
    <customSheetView guid="{6FFCD583-56CA-4420-AC43-EFE10261B2DF}">
      <rowBreaks count="1" manualBreakCount="1">
        <brk id="85" max="46" man="1"/>
      </rowBreaks>
      <colBreaks count="1" manualBreakCount="1">
        <brk id="16" max="1048575" man="1"/>
      </colBreaks>
      <pageMargins left="0" right="0" top="0" bottom="0" header="0" footer="0"/>
      <pageSetup paperSize="9" scale="31" fitToWidth="0" fitToHeight="6" orientation="portrait" r:id="rId1"/>
      <headerFooter alignWithMargins="0">
        <oddHeader>&amp;L&amp;8VIAA, Groningen&amp;C&amp;"Arial,Vet"Uittrekstaten&amp;R&amp;8Printdatum &amp;D</oddHeader>
        <oddFooter>&amp;L&amp;8&amp;Z&amp;F&amp;R&amp;8blad &amp;P van &amp;N</oddFooter>
      </headerFooter>
    </customSheetView>
  </customSheetViews>
  <mergeCells count="71">
    <mergeCell ref="BM4:BM6"/>
    <mergeCell ref="BN4:BN6"/>
    <mergeCell ref="B1:C1"/>
    <mergeCell ref="BJ4:BJ6"/>
    <mergeCell ref="BK4:BK6"/>
    <mergeCell ref="BL4:BL6"/>
    <mergeCell ref="BE4:BE6"/>
    <mergeCell ref="BG4:BG6"/>
    <mergeCell ref="BF4:BF6"/>
    <mergeCell ref="BH4:BH6"/>
    <mergeCell ref="BI4:BI6"/>
    <mergeCell ref="AY4:AY6"/>
    <mergeCell ref="AZ4:AZ6"/>
    <mergeCell ref="BB4:BB6"/>
    <mergeCell ref="BC4:BC6"/>
    <mergeCell ref="AT4:AT6"/>
    <mergeCell ref="AX4:AX6"/>
    <mergeCell ref="AN4:AN6"/>
    <mergeCell ref="AO4:AO6"/>
    <mergeCell ref="AP4:AP6"/>
    <mergeCell ref="AQ4:AQ6"/>
    <mergeCell ref="AS4:AS6"/>
    <mergeCell ref="AJ4:AJ6"/>
    <mergeCell ref="AK4:AK6"/>
    <mergeCell ref="AL4:AL6"/>
    <mergeCell ref="AM4:AM6"/>
    <mergeCell ref="AW4:AW6"/>
    <mergeCell ref="AU4:AU6"/>
    <mergeCell ref="AV4:AV6"/>
    <mergeCell ref="AH4:AH6"/>
    <mergeCell ref="AI4:AI6"/>
    <mergeCell ref="AD4:AD6"/>
    <mergeCell ref="AE4:AE6"/>
    <mergeCell ref="AF4:AF6"/>
    <mergeCell ref="Q38:R38"/>
    <mergeCell ref="S38:T38"/>
    <mergeCell ref="AB32:AC32"/>
    <mergeCell ref="AB33:AC33"/>
    <mergeCell ref="AG4:AG6"/>
    <mergeCell ref="W4:X4"/>
    <mergeCell ref="Y4:Z4"/>
    <mergeCell ref="Q4:R4"/>
    <mergeCell ref="S4:T4"/>
    <mergeCell ref="U4:V4"/>
    <mergeCell ref="U38:V38"/>
    <mergeCell ref="O38:P38"/>
    <mergeCell ref="K4:L4"/>
    <mergeCell ref="E4:F4"/>
    <mergeCell ref="O4:P4"/>
    <mergeCell ref="I4:J4"/>
    <mergeCell ref="C92:D92"/>
    <mergeCell ref="C38:D38"/>
    <mergeCell ref="E38:F38"/>
    <mergeCell ref="G38:H38"/>
    <mergeCell ref="I38:J38"/>
    <mergeCell ref="E151:F151"/>
    <mergeCell ref="G4:H4"/>
    <mergeCell ref="A3:A56"/>
    <mergeCell ref="Q145:R145"/>
    <mergeCell ref="G151:K151"/>
    <mergeCell ref="O145:P145"/>
    <mergeCell ref="K92:N92"/>
    <mergeCell ref="E92:F92"/>
    <mergeCell ref="G92:H92"/>
    <mergeCell ref="I92:J92"/>
    <mergeCell ref="O92:P92"/>
    <mergeCell ref="Q92:R92"/>
    <mergeCell ref="N88:P89"/>
    <mergeCell ref="B3:Z3"/>
    <mergeCell ref="A67:A99"/>
    <mergeCell ref="C4:D4"/>
  </mergeCells>
  <conditionalFormatting sqref="C5:C30">
    <cfRule type="cellIs" dxfId="27" priority="5" operator="equal">
      <formula>0</formula>
    </cfRule>
  </conditionalFormatting>
  <conditionalFormatting sqref="C40:C60 E40:E60 G40:G60 O40:O60 Q40:Q60 S40:S60 I40:I61 U40:U61 C65:C85 E65:E85 G65:G85 I65:I86">
    <cfRule type="cellIs" dxfId="26" priority="1" operator="equal">
      <formula>0</formula>
    </cfRule>
  </conditionalFormatting>
  <conditionalFormatting sqref="C95:C101 C121:C126 E121:E126 G121:G126 I121:I126">
    <cfRule type="cellIs" dxfId="25" priority="30" operator="equal">
      <formula>0</formula>
    </cfRule>
  </conditionalFormatting>
  <conditionalFormatting sqref="C103:C110">
    <cfRule type="cellIs" dxfId="24" priority="25" operator="equal">
      <formula>0</formula>
    </cfRule>
  </conditionalFormatting>
  <conditionalFormatting sqref="C112:C119">
    <cfRule type="cellIs" dxfId="23" priority="147" operator="equal">
      <formula>0</formula>
    </cfRule>
  </conditionalFormatting>
  <conditionalFormatting sqref="C128:C135">
    <cfRule type="cellIs" dxfId="22" priority="142" operator="equal">
      <formula>0</formula>
    </cfRule>
  </conditionalFormatting>
  <conditionalFormatting sqref="C138:C144">
    <cfRule type="cellIs" dxfId="21" priority="14" operator="equal">
      <formula>0</formula>
    </cfRule>
  </conditionalFormatting>
  <conditionalFormatting sqref="C149">
    <cfRule type="cellIs" dxfId="20" priority="126" operator="equal">
      <formula>0</formula>
    </cfRule>
  </conditionalFormatting>
  <conditionalFormatting sqref="E5:E30 O5:O30 Q5:Q30 S5:S30">
    <cfRule type="cellIs" dxfId="19" priority="2" operator="lessThan">
      <formula>0.1</formula>
    </cfRule>
  </conditionalFormatting>
  <conditionalFormatting sqref="E95:E101">
    <cfRule type="cellIs" dxfId="18" priority="29" operator="equal">
      <formula>0</formula>
    </cfRule>
  </conditionalFormatting>
  <conditionalFormatting sqref="E103:E110">
    <cfRule type="cellIs" dxfId="17" priority="24" operator="equal">
      <formula>0</formula>
    </cfRule>
  </conditionalFormatting>
  <conditionalFormatting sqref="E112:E119">
    <cfRule type="cellIs" dxfId="16" priority="141" operator="equal">
      <formula>0</formula>
    </cfRule>
  </conditionalFormatting>
  <conditionalFormatting sqref="E128:E135">
    <cfRule type="cellIs" dxfId="15" priority="135" operator="equal">
      <formula>0</formula>
    </cfRule>
  </conditionalFormatting>
  <conditionalFormatting sqref="E138:E144">
    <cfRule type="cellIs" dxfId="14" priority="13" operator="equal">
      <formula>0</formula>
    </cfRule>
  </conditionalFormatting>
  <conditionalFormatting sqref="E152">
    <cfRule type="cellIs" dxfId="13" priority="48" operator="equal">
      <formula>0</formula>
    </cfRule>
  </conditionalFormatting>
  <conditionalFormatting sqref="G5:G30">
    <cfRule type="cellIs" dxfId="12" priority="4" operator="equal">
      <formula>0</formula>
    </cfRule>
  </conditionalFormatting>
  <conditionalFormatting sqref="G95:G101">
    <cfRule type="cellIs" dxfId="11" priority="28" operator="equal">
      <formula>0</formula>
    </cfRule>
  </conditionalFormatting>
  <conditionalFormatting sqref="G103:G110">
    <cfRule type="cellIs" dxfId="10" priority="23" operator="equal">
      <formula>0</formula>
    </cfRule>
  </conditionalFormatting>
  <conditionalFormatting sqref="G112:G119">
    <cfRule type="cellIs" dxfId="9" priority="134" operator="equal">
      <formula>0</formula>
    </cfRule>
  </conditionalFormatting>
  <conditionalFormatting sqref="G128:G135">
    <cfRule type="cellIs" dxfId="8" priority="129" operator="equal">
      <formula>0</formula>
    </cfRule>
  </conditionalFormatting>
  <conditionalFormatting sqref="G138:G144">
    <cfRule type="cellIs" dxfId="7" priority="12" operator="equal">
      <formula>0</formula>
    </cfRule>
  </conditionalFormatting>
  <conditionalFormatting sqref="I5:I30">
    <cfRule type="cellIs" dxfId="6" priority="3" operator="equal">
      <formula>0</formula>
    </cfRule>
  </conditionalFormatting>
  <conditionalFormatting sqref="I95:I101">
    <cfRule type="cellIs" dxfId="5" priority="27" operator="equal">
      <formula>0</formula>
    </cfRule>
  </conditionalFormatting>
  <conditionalFormatting sqref="I103:I110">
    <cfRule type="cellIs" dxfId="4" priority="15" operator="equal">
      <formula>0</formula>
    </cfRule>
  </conditionalFormatting>
  <conditionalFormatting sqref="I112:I119">
    <cfRule type="cellIs" dxfId="3" priority="128" operator="equal">
      <formula>0</formula>
    </cfRule>
  </conditionalFormatting>
  <conditionalFormatting sqref="I128:I135">
    <cfRule type="cellIs" dxfId="2" priority="26" operator="equal">
      <formula>0</formula>
    </cfRule>
  </conditionalFormatting>
  <conditionalFormatting sqref="I138:I144">
    <cfRule type="cellIs" dxfId="1" priority="148" operator="equal">
      <formula>0</formula>
    </cfRule>
  </conditionalFormatting>
  <conditionalFormatting sqref="K149:L149">
    <cfRule type="cellIs" dxfId="0" priority="125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1" fitToWidth="0" fitToHeight="6" orientation="portrait" r:id="rId2"/>
  <headerFooter alignWithMargins="0">
    <oddHeader>&amp;L&amp;8VIAA, Groningen&amp;C&amp;"Arial,Vet"Uittrekstaten&amp;R&amp;8Printdatum &amp;D</oddHeader>
    <oddFooter>&amp;L&amp;8&amp;Z&amp;F_x000D_&amp;1#&amp;"Calibri"&amp;10&amp;K000000 Intern gebruik&amp;R&amp;8blad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13A5-13B0-4C27-A42E-836355D9E627}">
  <sheetPr>
    <tabColor rgb="FFFFC000"/>
  </sheetPr>
  <dimension ref="A1:E50"/>
  <sheetViews>
    <sheetView workbookViewId="0">
      <selection activeCell="B3" sqref="B3"/>
    </sheetView>
  </sheetViews>
  <sheetFormatPr baseColWidth="10" defaultColWidth="9" defaultRowHeight="12"/>
  <cols>
    <col min="1" max="1" width="3.796875" customWidth="1"/>
    <col min="2" max="2" width="79.19921875" customWidth="1"/>
    <col min="3" max="3" width="101.796875" customWidth="1"/>
  </cols>
  <sheetData>
    <row r="1" spans="1:5">
      <c r="A1" s="119" t="s">
        <v>1529</v>
      </c>
    </row>
    <row r="2" spans="1:5">
      <c r="B2" s="166" t="s">
        <v>1729</v>
      </c>
      <c r="C2" s="131" t="s">
        <v>0</v>
      </c>
      <c r="E2" t="s">
        <v>1582</v>
      </c>
    </row>
    <row r="3" spans="1:5">
      <c r="B3" s="166"/>
    </row>
    <row r="4" spans="1:5" ht="39" customHeight="1">
      <c r="B4" s="1091" t="s">
        <v>1</v>
      </c>
      <c r="C4" s="1091"/>
    </row>
    <row r="5" spans="1:5" ht="13" thickBot="1">
      <c r="B5" s="167"/>
    </row>
    <row r="6" spans="1:5" ht="15.75" customHeight="1" thickBot="1">
      <c r="B6" s="168" t="s">
        <v>2</v>
      </c>
      <c r="C6" s="169" t="s">
        <v>3</v>
      </c>
    </row>
    <row r="7" spans="1:5" ht="15.75" customHeight="1" thickBot="1">
      <c r="B7" s="170" t="s">
        <v>4</v>
      </c>
      <c r="C7" s="171"/>
    </row>
    <row r="8" spans="1:5" ht="15.75" customHeight="1">
      <c r="B8" s="172" t="s">
        <v>5</v>
      </c>
      <c r="C8" s="1092" t="s">
        <v>6</v>
      </c>
    </row>
    <row r="9" spans="1:5" ht="15.75" customHeight="1" thickBot="1">
      <c r="B9" s="172" t="s">
        <v>7</v>
      </c>
      <c r="C9" s="1094"/>
    </row>
    <row r="10" spans="1:5" ht="15.75" customHeight="1">
      <c r="B10" s="175" t="s">
        <v>8</v>
      </c>
      <c r="C10" s="178" t="s">
        <v>9</v>
      </c>
    </row>
    <row r="11" spans="1:5" ht="26">
      <c r="B11" s="172" t="s">
        <v>10</v>
      </c>
      <c r="C11" s="173" t="s">
        <v>11</v>
      </c>
    </row>
    <row r="12" spans="1:5" ht="15.75" customHeight="1">
      <c r="B12" s="176"/>
      <c r="C12" s="173" t="s">
        <v>12</v>
      </c>
    </row>
    <row r="13" spans="1:5" ht="15.75" customHeight="1" thickBot="1">
      <c r="B13" s="177"/>
      <c r="C13" s="179" t="s">
        <v>13</v>
      </c>
    </row>
    <row r="14" spans="1:5" ht="15.75" customHeight="1">
      <c r="B14" s="1095" t="s">
        <v>14</v>
      </c>
      <c r="C14" s="173" t="s">
        <v>15</v>
      </c>
    </row>
    <row r="15" spans="1:5" ht="15.75" customHeight="1">
      <c r="B15" s="1096"/>
      <c r="C15" s="173" t="s">
        <v>16</v>
      </c>
    </row>
    <row r="16" spans="1:5" ht="15.75" customHeight="1">
      <c r="B16" s="1096"/>
      <c r="C16" s="173" t="s">
        <v>17</v>
      </c>
    </row>
    <row r="17" spans="2:3" ht="15.75" customHeight="1">
      <c r="B17" s="1096"/>
      <c r="C17" s="173" t="s">
        <v>18</v>
      </c>
    </row>
    <row r="18" spans="2:3" ht="15.75" customHeight="1">
      <c r="B18" s="1096"/>
      <c r="C18" s="181" t="s">
        <v>13</v>
      </c>
    </row>
    <row r="19" spans="2:3" ht="15.75" customHeight="1">
      <c r="B19" s="1096"/>
      <c r="C19" s="173" t="s">
        <v>19</v>
      </c>
    </row>
    <row r="20" spans="2:3" ht="15.75" customHeight="1" thickBot="1">
      <c r="B20" s="1097"/>
      <c r="C20" s="173" t="s">
        <v>20</v>
      </c>
    </row>
    <row r="21" spans="2:3" ht="15.75" customHeight="1">
      <c r="B21" s="175" t="s">
        <v>21</v>
      </c>
      <c r="C21" s="1092" t="s">
        <v>6</v>
      </c>
    </row>
    <row r="22" spans="2:3" ht="15.75" customHeight="1" thickBot="1">
      <c r="B22" s="182" t="s">
        <v>22</v>
      </c>
      <c r="C22" s="1094"/>
    </row>
    <row r="23" spans="2:3" ht="27" customHeight="1">
      <c r="B23" s="172" t="s">
        <v>23</v>
      </c>
      <c r="C23" s="173" t="s">
        <v>24</v>
      </c>
    </row>
    <row r="24" spans="2:3" ht="15.75" customHeight="1">
      <c r="B24" s="172" t="s">
        <v>25</v>
      </c>
      <c r="C24" s="173" t="s">
        <v>19</v>
      </c>
    </row>
    <row r="25" spans="2:3" ht="15.75" customHeight="1" thickBot="1">
      <c r="B25" s="180"/>
      <c r="C25" s="173" t="s">
        <v>20</v>
      </c>
    </row>
    <row r="26" spans="2:3" ht="15.75" customHeight="1">
      <c r="B26" s="175" t="s">
        <v>26</v>
      </c>
      <c r="C26" s="178" t="s">
        <v>27</v>
      </c>
    </row>
    <row r="27" spans="2:3" ht="27" thickBot="1">
      <c r="B27" s="182" t="s">
        <v>28</v>
      </c>
      <c r="C27" s="183" t="s">
        <v>29</v>
      </c>
    </row>
    <row r="28" spans="2:3" ht="15.75" customHeight="1">
      <c r="B28" s="1095" t="s">
        <v>30</v>
      </c>
      <c r="C28" s="173" t="s">
        <v>31</v>
      </c>
    </row>
    <row r="29" spans="2:3" ht="15.75" customHeight="1" thickBot="1">
      <c r="B29" s="1097"/>
      <c r="C29" s="173" t="s">
        <v>32</v>
      </c>
    </row>
    <row r="30" spans="2:3" ht="15.75" customHeight="1">
      <c r="B30" s="175" t="s">
        <v>33</v>
      </c>
      <c r="C30" s="1092" t="s">
        <v>34</v>
      </c>
    </row>
    <row r="31" spans="2:3" ht="15.75" customHeight="1" thickBot="1">
      <c r="B31" s="182" t="s">
        <v>35</v>
      </c>
      <c r="C31" s="1094"/>
    </row>
    <row r="32" spans="2:3" ht="15.75" customHeight="1">
      <c r="B32" s="172" t="s">
        <v>36</v>
      </c>
      <c r="C32" s="173" t="s">
        <v>34</v>
      </c>
    </row>
    <row r="33" spans="2:3" ht="15.75" customHeight="1">
      <c r="B33" s="172" t="s">
        <v>37</v>
      </c>
      <c r="C33" s="173" t="s">
        <v>38</v>
      </c>
    </row>
    <row r="34" spans="2:3" ht="15.75" customHeight="1" thickBot="1">
      <c r="B34" s="176"/>
      <c r="C34" s="174"/>
    </row>
    <row r="35" spans="2:3" ht="15.75" customHeight="1" thickBot="1">
      <c r="B35" s="170" t="s">
        <v>39</v>
      </c>
      <c r="C35" s="184" t="s">
        <v>34</v>
      </c>
    </row>
    <row r="36" spans="2:3" ht="15.75" customHeight="1">
      <c r="B36" s="172" t="s">
        <v>40</v>
      </c>
      <c r="C36" s="1092" t="s">
        <v>41</v>
      </c>
    </row>
    <row r="37" spans="2:3" ht="15.75" customHeight="1" thickBot="1">
      <c r="B37" s="172" t="s">
        <v>42</v>
      </c>
      <c r="C37" s="1094"/>
    </row>
    <row r="38" spans="2:3" ht="15.75" customHeight="1">
      <c r="B38" s="175" t="s">
        <v>43</v>
      </c>
      <c r="C38" s="178" t="s">
        <v>15</v>
      </c>
    </row>
    <row r="39" spans="2:3" ht="15.75" customHeight="1" thickBot="1">
      <c r="B39" s="182" t="s">
        <v>44</v>
      </c>
      <c r="C39" s="179" t="s">
        <v>13</v>
      </c>
    </row>
    <row r="40" spans="2:3" ht="15.75" customHeight="1" thickBot="1">
      <c r="B40" s="172" t="s">
        <v>45</v>
      </c>
      <c r="C40" s="173" t="s">
        <v>46</v>
      </c>
    </row>
    <row r="41" spans="2:3" ht="15.75" customHeight="1">
      <c r="B41" s="175" t="s">
        <v>47</v>
      </c>
      <c r="C41" s="1092" t="s">
        <v>46</v>
      </c>
    </row>
    <row r="42" spans="2:3" ht="15.75" customHeight="1">
      <c r="B42" s="172" t="s">
        <v>48</v>
      </c>
      <c r="C42" s="1093"/>
    </row>
    <row r="43" spans="2:3" ht="15.75" customHeight="1" thickBot="1">
      <c r="B43" s="182" t="s">
        <v>49</v>
      </c>
      <c r="C43" s="1094"/>
    </row>
    <row r="44" spans="2:3" ht="15.75" customHeight="1" thickBot="1">
      <c r="B44" s="185" t="s">
        <v>50</v>
      </c>
      <c r="C44" s="183" t="s">
        <v>51</v>
      </c>
    </row>
    <row r="45" spans="2:3" ht="15.75" customHeight="1">
      <c r="B45" s="167"/>
    </row>
    <row r="46" spans="2:3" ht="15.75" customHeight="1">
      <c r="B46" s="40" t="s">
        <v>1464</v>
      </c>
    </row>
    <row r="47" spans="2:3" ht="15.75" customHeight="1">
      <c r="B47" s="40"/>
    </row>
    <row r="48" spans="2:3" ht="15.75" customHeight="1">
      <c r="B48" s="40" t="s">
        <v>52</v>
      </c>
    </row>
    <row r="49" spans="2:2" ht="15.75" customHeight="1">
      <c r="B49" s="40" t="s">
        <v>1462</v>
      </c>
    </row>
    <row r="50" spans="2:2" ht="15.75" customHeight="1">
      <c r="B50" s="40" t="s">
        <v>1463</v>
      </c>
    </row>
  </sheetData>
  <mergeCells count="8">
    <mergeCell ref="B4:C4"/>
    <mergeCell ref="C41:C43"/>
    <mergeCell ref="C8:C9"/>
    <mergeCell ref="B14:B20"/>
    <mergeCell ref="C21:C22"/>
    <mergeCell ref="B28:B29"/>
    <mergeCell ref="C30:C31"/>
    <mergeCell ref="C36:C37"/>
  </mergeCells>
  <hyperlinks>
    <hyperlink ref="C2" r:id="rId1" xr:uid="{D4A4AF11-D38C-490A-BDEF-F05B68A0BC61}"/>
  </hyperlinks>
  <pageMargins left="0.7" right="0.7" top="0.75" bottom="0.75" header="0.3" footer="0.3"/>
  <headerFooter>
    <oddFooter>&amp;L_x000D_&amp;1#&amp;"Calibri"&amp;10&amp;K000000 Intern gebruik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2978-67AE-4511-B0F7-F5E8ECEB3B0C}">
  <sheetPr codeName="Blad7">
    <tabColor theme="4" tint="0.79998168889431442"/>
  </sheetPr>
  <dimension ref="A1:V215"/>
  <sheetViews>
    <sheetView workbookViewId="0">
      <selection activeCell="D12" sqref="D12"/>
    </sheetView>
  </sheetViews>
  <sheetFormatPr baseColWidth="10" defaultColWidth="9.19921875" defaultRowHeight="12" outlineLevelRow="1"/>
  <cols>
    <col min="1" max="1" width="4.3984375" style="2" customWidth="1"/>
    <col min="2" max="2" width="18.3984375" style="2" customWidth="1"/>
    <col min="3" max="3" width="4.19921875" style="143" customWidth="1"/>
    <col min="4" max="4" width="52" style="2" customWidth="1"/>
    <col min="5" max="5" width="16.796875" style="137" customWidth="1"/>
    <col min="6" max="6" width="7.19921875" style="95" customWidth="1"/>
    <col min="7" max="7" width="4.3984375" style="2" customWidth="1"/>
    <col min="8" max="8" width="16.796875" style="137" customWidth="1"/>
    <col min="9" max="9" width="7.19921875" style="95" customWidth="1"/>
    <col min="10" max="10" width="16.796875" style="88" customWidth="1"/>
    <col min="11" max="11" width="12.3984375" bestFit="1" customWidth="1"/>
    <col min="12" max="12" width="10.3984375" style="133" customWidth="1"/>
    <col min="13" max="13" width="10.3984375" style="2" customWidth="1"/>
    <col min="14" max="14" width="9.19921875" style="134"/>
    <col min="15" max="15" width="22.59765625" style="89" hidden="1" customWidth="1"/>
    <col min="16" max="16" width="0" style="2" hidden="1" customWidth="1"/>
    <col min="17" max="17" width="10.19921875" style="2" hidden="1" customWidth="1"/>
    <col min="18" max="18" width="0" style="2" hidden="1" customWidth="1"/>
    <col min="19" max="19" width="10.796875" style="25" bestFit="1" customWidth="1"/>
    <col min="20" max="16384" width="9.19921875" style="2"/>
  </cols>
  <sheetData>
    <row r="1" spans="1:22" ht="12" customHeight="1">
      <c r="A1" s="86" t="s">
        <v>1528</v>
      </c>
      <c r="B1" s="2" t="s">
        <v>556</v>
      </c>
      <c r="G1" s="86"/>
      <c r="J1" s="87"/>
    </row>
    <row r="2" spans="1:22">
      <c r="A2" s="2" t="s">
        <v>557</v>
      </c>
      <c r="B2" s="30" t="s">
        <v>558</v>
      </c>
      <c r="C2" s="143" t="s">
        <v>559</v>
      </c>
      <c r="G2" s="2" t="s">
        <v>557</v>
      </c>
      <c r="J2" s="87"/>
    </row>
    <row r="3" spans="1:22">
      <c r="A3" s="2" t="s">
        <v>560</v>
      </c>
      <c r="D3" s="2" t="s">
        <v>561</v>
      </c>
      <c r="G3" s="2" t="s">
        <v>560</v>
      </c>
      <c r="J3" s="87"/>
    </row>
    <row r="4" spans="1:22">
      <c r="A4" s="2" t="s">
        <v>562</v>
      </c>
      <c r="G4" s="2" t="s">
        <v>562</v>
      </c>
      <c r="O4" s="89" t="s">
        <v>563</v>
      </c>
    </row>
    <row r="5" spans="1:22">
      <c r="A5" s="2" t="s">
        <v>564</v>
      </c>
      <c r="D5" s="2" t="s">
        <v>565</v>
      </c>
      <c r="E5" s="90" t="str">
        <f>Maatregel_29_kosten!G27</f>
        <v xml:space="preserve">Q2-2025 1 mei </v>
      </c>
      <c r="G5" s="2" t="s">
        <v>564</v>
      </c>
      <c r="J5" s="80"/>
      <c r="O5" s="90" t="s">
        <v>566</v>
      </c>
    </row>
    <row r="6" spans="1:22" s="31" customFormat="1">
      <c r="A6" s="2" t="s">
        <v>567</v>
      </c>
      <c r="B6" s="34" t="s">
        <v>568</v>
      </c>
      <c r="C6" s="144"/>
      <c r="D6" s="35" t="s">
        <v>565</v>
      </c>
      <c r="E6" s="138"/>
      <c r="F6" s="130"/>
      <c r="G6" s="2" t="s">
        <v>567</v>
      </c>
      <c r="H6" s="137"/>
      <c r="I6" s="130"/>
      <c r="J6" s="136"/>
      <c r="L6" s="1098"/>
      <c r="M6" s="1098"/>
      <c r="N6" s="1098"/>
      <c r="O6" s="1098"/>
      <c r="P6" s="1098"/>
      <c r="Q6" s="1098"/>
      <c r="R6" s="1098"/>
      <c r="S6" s="1098"/>
      <c r="T6" s="1098"/>
      <c r="U6" s="1098"/>
      <c r="V6" s="1098"/>
    </row>
    <row r="7" spans="1:22">
      <c r="A7" s="2" t="s">
        <v>569</v>
      </c>
      <c r="C7" s="144"/>
      <c r="D7" s="32" t="s">
        <v>570</v>
      </c>
      <c r="G7" s="2" t="s">
        <v>569</v>
      </c>
      <c r="M7" s="26"/>
      <c r="N7" s="98"/>
    </row>
    <row r="8" spans="1:22">
      <c r="A8" s="2" t="s">
        <v>571</v>
      </c>
      <c r="C8" s="144"/>
      <c r="D8" s="2" t="s">
        <v>494</v>
      </c>
      <c r="E8" s="124">
        <v>4.068244316178447</v>
      </c>
      <c r="F8" s="95" t="s">
        <v>79</v>
      </c>
      <c r="G8" s="2" t="s">
        <v>571</v>
      </c>
      <c r="H8" s="124"/>
      <c r="J8" s="124"/>
      <c r="M8" s="33"/>
      <c r="N8" s="135"/>
      <c r="P8" s="25"/>
      <c r="Q8" s="97"/>
    </row>
    <row r="9" spans="1:22">
      <c r="A9" s="2" t="s">
        <v>572</v>
      </c>
      <c r="C9" s="144"/>
      <c r="D9" s="2" t="s">
        <v>495</v>
      </c>
      <c r="E9" s="124">
        <v>4.8215003005912394</v>
      </c>
      <c r="F9" s="95" t="s">
        <v>79</v>
      </c>
      <c r="G9" s="2" t="s">
        <v>572</v>
      </c>
      <c r="H9" s="124"/>
      <c r="J9" s="124"/>
      <c r="M9" s="33"/>
      <c r="N9" s="135"/>
      <c r="P9" s="25"/>
      <c r="Q9" s="97"/>
    </row>
    <row r="10" spans="1:22" outlineLevel="1">
      <c r="A10" s="2" t="s">
        <v>573</v>
      </c>
      <c r="C10" s="144"/>
      <c r="D10" s="2" t="s">
        <v>496</v>
      </c>
      <c r="E10" s="124">
        <v>5.5750899091642028</v>
      </c>
      <c r="F10" s="95" t="s">
        <v>79</v>
      </c>
      <c r="G10" s="2" t="s">
        <v>573</v>
      </c>
      <c r="H10" s="124"/>
      <c r="J10" s="124"/>
      <c r="M10" s="98"/>
      <c r="N10" s="135"/>
      <c r="P10" s="25"/>
      <c r="Q10" s="97"/>
    </row>
    <row r="11" spans="1:22" outlineLevel="1">
      <c r="A11" s="2" t="s">
        <v>574</v>
      </c>
      <c r="D11" s="2" t="s">
        <v>497</v>
      </c>
      <c r="E11" s="124">
        <v>7.0152000000000001</v>
      </c>
      <c r="F11" s="95" t="s">
        <v>79</v>
      </c>
      <c r="G11" s="2" t="s">
        <v>574</v>
      </c>
      <c r="H11" s="124"/>
      <c r="J11" s="124"/>
      <c r="M11" s="33"/>
      <c r="N11" s="135"/>
      <c r="P11" s="25"/>
      <c r="Q11" s="97"/>
    </row>
    <row r="12" spans="1:22" outlineLevel="1">
      <c r="A12" s="2" t="s">
        <v>575</v>
      </c>
      <c r="D12" s="2" t="s">
        <v>498</v>
      </c>
      <c r="E12" s="124">
        <v>7.0579088685165274</v>
      </c>
      <c r="F12" s="95" t="s">
        <v>79</v>
      </c>
      <c r="G12" s="2" t="s">
        <v>575</v>
      </c>
      <c r="H12" s="124"/>
      <c r="J12" s="124"/>
      <c r="M12" s="33"/>
      <c r="N12" s="135"/>
      <c r="P12" s="25"/>
      <c r="Q12" s="97"/>
    </row>
    <row r="13" spans="1:22" outlineLevel="1">
      <c r="A13" s="2" t="s">
        <v>576</v>
      </c>
      <c r="D13" s="2" t="s">
        <v>499</v>
      </c>
      <c r="E13" s="124">
        <v>9.4096068208075785</v>
      </c>
      <c r="F13" s="95" t="s">
        <v>79</v>
      </c>
      <c r="G13" s="2" t="s">
        <v>576</v>
      </c>
      <c r="H13" s="124"/>
      <c r="J13" s="124"/>
      <c r="M13" s="33"/>
      <c r="N13" s="98"/>
      <c r="P13" s="25"/>
      <c r="Q13" s="97"/>
    </row>
    <row r="14" spans="1:22" outlineLevel="1">
      <c r="A14" s="2" t="s">
        <v>577</v>
      </c>
      <c r="D14" s="2" t="s">
        <v>578</v>
      </c>
      <c r="E14" s="124">
        <v>14.522389499999999</v>
      </c>
      <c r="F14" s="95" t="s">
        <v>79</v>
      </c>
      <c r="G14" s="2" t="s">
        <v>577</v>
      </c>
      <c r="H14" s="124"/>
      <c r="J14" s="124"/>
      <c r="M14" s="33"/>
      <c r="N14" s="98"/>
      <c r="P14" s="25"/>
      <c r="Q14" s="97"/>
    </row>
    <row r="15" spans="1:22">
      <c r="A15" s="2" t="s">
        <v>579</v>
      </c>
      <c r="E15" s="124"/>
      <c r="G15" s="2" t="s">
        <v>579</v>
      </c>
      <c r="H15" s="124"/>
      <c r="J15" s="124"/>
      <c r="P15" s="25"/>
      <c r="Q15" s="97"/>
    </row>
    <row r="16" spans="1:22">
      <c r="A16" s="2" t="s">
        <v>580</v>
      </c>
      <c r="D16" s="32" t="s">
        <v>581</v>
      </c>
      <c r="E16" s="124"/>
      <c r="G16" s="2" t="s">
        <v>580</v>
      </c>
      <c r="H16" s="124"/>
      <c r="J16" s="124"/>
      <c r="P16" s="25"/>
      <c r="Q16" s="97"/>
    </row>
    <row r="17" spans="1:7">
      <c r="A17" s="2" t="s">
        <v>582</v>
      </c>
      <c r="B17" s="2" t="s">
        <v>583</v>
      </c>
      <c r="D17" s="2" t="s">
        <v>584</v>
      </c>
      <c r="E17" s="124">
        <v>10.922466799999999</v>
      </c>
      <c r="F17" s="95" t="s">
        <v>79</v>
      </c>
      <c r="G17" s="2" t="s">
        <v>582</v>
      </c>
    </row>
    <row r="18" spans="1:7">
      <c r="A18" s="2" t="s">
        <v>585</v>
      </c>
      <c r="D18" s="2" t="s">
        <v>586</v>
      </c>
      <c r="E18" s="124">
        <v>12.5045365</v>
      </c>
      <c r="F18" s="95" t="s">
        <v>79</v>
      </c>
      <c r="G18" s="2" t="s">
        <v>585</v>
      </c>
    </row>
    <row r="19" spans="1:7" outlineLevel="1">
      <c r="A19" s="2" t="s">
        <v>587</v>
      </c>
      <c r="D19" s="2" t="s">
        <v>588</v>
      </c>
      <c r="E19" s="124">
        <v>14.703069933333333</v>
      </c>
      <c r="F19" s="95" t="s">
        <v>79</v>
      </c>
      <c r="G19" s="2" t="s">
        <v>587</v>
      </c>
    </row>
    <row r="20" spans="1:7" outlineLevel="1">
      <c r="A20" s="2" t="s">
        <v>589</v>
      </c>
      <c r="D20" s="2" t="s">
        <v>590</v>
      </c>
      <c r="E20" s="124">
        <v>17.027406733333333</v>
      </c>
      <c r="F20" s="95" t="s">
        <v>79</v>
      </c>
      <c r="G20" s="2" t="s">
        <v>589</v>
      </c>
    </row>
    <row r="21" spans="1:7" outlineLevel="1">
      <c r="A21" s="2" t="s">
        <v>591</v>
      </c>
      <c r="D21" s="2" t="s">
        <v>592</v>
      </c>
      <c r="E21" s="124">
        <v>19.8552462</v>
      </c>
      <c r="F21" s="95" t="s">
        <v>79</v>
      </c>
      <c r="G21" s="2" t="s">
        <v>591</v>
      </c>
    </row>
    <row r="22" spans="1:7">
      <c r="A22" s="2" t="s">
        <v>593</v>
      </c>
      <c r="E22" s="124"/>
      <c r="G22" s="2" t="s">
        <v>593</v>
      </c>
    </row>
    <row r="23" spans="1:7">
      <c r="A23" s="2" t="s">
        <v>594</v>
      </c>
      <c r="D23" s="32" t="s">
        <v>595</v>
      </c>
      <c r="E23" s="124"/>
      <c r="G23" s="2" t="s">
        <v>594</v>
      </c>
    </row>
    <row r="24" spans="1:7">
      <c r="A24" s="2" t="s">
        <v>596</v>
      </c>
      <c r="D24" s="2" t="s">
        <v>586</v>
      </c>
      <c r="E24" s="124">
        <v>17.054415533333334</v>
      </c>
      <c r="F24" s="95" t="s">
        <v>79</v>
      </c>
      <c r="G24" s="2" t="s">
        <v>596</v>
      </c>
    </row>
    <row r="25" spans="1:7" outlineLevel="1">
      <c r="A25" s="2" t="s">
        <v>597</v>
      </c>
      <c r="D25" s="2" t="s">
        <v>588</v>
      </c>
      <c r="E25" s="124">
        <v>19.223279266666665</v>
      </c>
      <c r="F25" s="95" t="s">
        <v>79</v>
      </c>
      <c r="G25" s="2" t="s">
        <v>597</v>
      </c>
    </row>
    <row r="26" spans="1:7" outlineLevel="1">
      <c r="A26" s="2" t="s">
        <v>598</v>
      </c>
      <c r="D26" s="2" t="s">
        <v>590</v>
      </c>
      <c r="E26" s="124">
        <v>21.623957400000002</v>
      </c>
      <c r="F26" s="95" t="s">
        <v>79</v>
      </c>
      <c r="G26" s="2" t="s">
        <v>598</v>
      </c>
    </row>
    <row r="27" spans="1:7" outlineLevel="1">
      <c r="A27" s="2" t="s">
        <v>599</v>
      </c>
      <c r="D27" s="2" t="s">
        <v>592</v>
      </c>
      <c r="E27" s="124">
        <v>23.589645466666667</v>
      </c>
      <c r="F27" s="95" t="s">
        <v>79</v>
      </c>
      <c r="G27" s="2" t="s">
        <v>599</v>
      </c>
    </row>
    <row r="28" spans="1:7">
      <c r="A28" s="2" t="s">
        <v>600</v>
      </c>
      <c r="E28" s="124"/>
      <c r="G28" s="2" t="s">
        <v>600</v>
      </c>
    </row>
    <row r="29" spans="1:7">
      <c r="A29" s="2" t="s">
        <v>601</v>
      </c>
      <c r="D29" s="32" t="s">
        <v>602</v>
      </c>
      <c r="E29" s="124"/>
      <c r="G29" s="2" t="s">
        <v>601</v>
      </c>
    </row>
    <row r="30" spans="1:7">
      <c r="A30" s="2" t="s">
        <v>603</v>
      </c>
      <c r="D30" s="2" t="s">
        <v>586</v>
      </c>
      <c r="E30" s="124">
        <v>14.684848666666664</v>
      </c>
      <c r="F30" s="95" t="s">
        <v>79</v>
      </c>
      <c r="G30" s="2" t="s">
        <v>603</v>
      </c>
    </row>
    <row r="31" spans="1:7" outlineLevel="1">
      <c r="A31" s="2" t="s">
        <v>604</v>
      </c>
      <c r="D31" s="2" t="s">
        <v>588</v>
      </c>
      <c r="E31" s="124">
        <v>18.430208333333333</v>
      </c>
      <c r="F31" s="95" t="s">
        <v>79</v>
      </c>
      <c r="G31" s="2" t="s">
        <v>604</v>
      </c>
    </row>
    <row r="32" spans="1:7" outlineLevel="1">
      <c r="A32" s="2" t="s">
        <v>605</v>
      </c>
      <c r="D32" s="2" t="s">
        <v>590</v>
      </c>
      <c r="E32" s="124">
        <v>21.370331333333333</v>
      </c>
      <c r="F32" s="95" t="s">
        <v>79</v>
      </c>
      <c r="G32" s="2" t="s">
        <v>605</v>
      </c>
    </row>
    <row r="33" spans="1:7" outlineLevel="1">
      <c r="A33" s="2" t="s">
        <v>606</v>
      </c>
      <c r="D33" s="2" t="s">
        <v>592</v>
      </c>
      <c r="E33" s="124">
        <v>25.555692666666669</v>
      </c>
      <c r="F33" s="95" t="s">
        <v>79</v>
      </c>
      <c r="G33" s="2" t="s">
        <v>606</v>
      </c>
    </row>
    <row r="34" spans="1:7">
      <c r="A34" s="2" t="s">
        <v>607</v>
      </c>
      <c r="E34" s="124"/>
      <c r="G34" s="2" t="s">
        <v>607</v>
      </c>
    </row>
    <row r="35" spans="1:7">
      <c r="A35" s="2" t="s">
        <v>608</v>
      </c>
      <c r="D35" s="32" t="s">
        <v>609</v>
      </c>
      <c r="E35" s="124"/>
      <c r="G35" s="2" t="s">
        <v>608</v>
      </c>
    </row>
    <row r="36" spans="1:7">
      <c r="A36" s="2" t="s">
        <v>610</v>
      </c>
      <c r="D36" s="2" t="s">
        <v>588</v>
      </c>
      <c r="E36" s="124">
        <v>32.46908466666666</v>
      </c>
      <c r="F36" s="95" t="s">
        <v>79</v>
      </c>
      <c r="G36" s="2" t="s">
        <v>610</v>
      </c>
    </row>
    <row r="37" spans="1:7" outlineLevel="1">
      <c r="A37" s="2" t="s">
        <v>611</v>
      </c>
      <c r="D37" s="2" t="s">
        <v>590</v>
      </c>
      <c r="E37" s="124">
        <v>37.005651999999998</v>
      </c>
      <c r="F37" s="95" t="s">
        <v>79</v>
      </c>
      <c r="G37" s="2" t="s">
        <v>611</v>
      </c>
    </row>
    <row r="38" spans="1:7" outlineLevel="1">
      <c r="A38" s="2" t="s">
        <v>612</v>
      </c>
      <c r="D38" s="2" t="s">
        <v>592</v>
      </c>
      <c r="E38" s="124">
        <v>42.691502666666665</v>
      </c>
      <c r="F38" s="95" t="s">
        <v>79</v>
      </c>
      <c r="G38" s="2" t="s">
        <v>612</v>
      </c>
    </row>
    <row r="39" spans="1:7">
      <c r="A39" s="2" t="s">
        <v>613</v>
      </c>
      <c r="E39" s="124"/>
      <c r="G39" s="2" t="s">
        <v>613</v>
      </c>
    </row>
    <row r="40" spans="1:7">
      <c r="A40" s="2" t="s">
        <v>614</v>
      </c>
      <c r="D40" s="32" t="s">
        <v>615</v>
      </c>
      <c r="E40" s="124"/>
      <c r="G40" s="2" t="s">
        <v>614</v>
      </c>
    </row>
    <row r="41" spans="1:7" outlineLevel="1">
      <c r="A41" s="2" t="s">
        <v>616</v>
      </c>
      <c r="B41" s="2" t="s">
        <v>617</v>
      </c>
      <c r="D41" s="2" t="s">
        <v>618</v>
      </c>
      <c r="E41" s="124">
        <v>0.30166399999999999</v>
      </c>
      <c r="F41" s="95" t="s">
        <v>76</v>
      </c>
      <c r="G41" s="2" t="s">
        <v>616</v>
      </c>
    </row>
    <row r="42" spans="1:7">
      <c r="A42" s="2" t="s">
        <v>619</v>
      </c>
      <c r="B42" s="2" t="s">
        <v>620</v>
      </c>
      <c r="D42" s="2" t="s">
        <v>621</v>
      </c>
      <c r="E42" s="124">
        <v>0.43925400000000003</v>
      </c>
      <c r="F42" s="95" t="s">
        <v>76</v>
      </c>
      <c r="G42" s="2" t="s">
        <v>619</v>
      </c>
    </row>
    <row r="43" spans="1:7" outlineLevel="1">
      <c r="A43" s="2" t="s">
        <v>622</v>
      </c>
      <c r="B43" s="2" t="s">
        <v>620</v>
      </c>
      <c r="D43" s="2" t="s">
        <v>623</v>
      </c>
      <c r="E43" s="124">
        <v>0.49068366666666663</v>
      </c>
      <c r="F43" s="95" t="s">
        <v>76</v>
      </c>
      <c r="G43" s="2" t="s">
        <v>622</v>
      </c>
    </row>
    <row r="44" spans="1:7" outlineLevel="1">
      <c r="A44" s="2" t="s">
        <v>624</v>
      </c>
      <c r="B44" s="2" t="s">
        <v>625</v>
      </c>
      <c r="D44" s="2" t="s">
        <v>626</v>
      </c>
      <c r="E44" s="124">
        <v>0.81182033333333337</v>
      </c>
      <c r="F44" s="95" t="s">
        <v>76</v>
      </c>
      <c r="G44" s="2" t="s">
        <v>624</v>
      </c>
    </row>
    <row r="45" spans="1:7" outlineLevel="1">
      <c r="A45" s="2" t="s">
        <v>627</v>
      </c>
      <c r="D45" s="2" t="s">
        <v>628</v>
      </c>
      <c r="E45" s="124">
        <v>1.3382039999999999</v>
      </c>
      <c r="F45" s="95" t="s">
        <v>76</v>
      </c>
      <c r="G45" s="2" t="s">
        <v>627</v>
      </c>
    </row>
    <row r="46" spans="1:7" outlineLevel="1">
      <c r="A46" s="2" t="s">
        <v>629</v>
      </c>
      <c r="D46" s="2" t="s">
        <v>630</v>
      </c>
      <c r="E46" s="124">
        <v>1.6919936666666668</v>
      </c>
      <c r="F46" s="95" t="s">
        <v>76</v>
      </c>
      <c r="G46" s="2" t="s">
        <v>629</v>
      </c>
    </row>
    <row r="47" spans="1:7" outlineLevel="1">
      <c r="A47" s="2" t="s">
        <v>631</v>
      </c>
      <c r="D47" s="2" t="s">
        <v>632</v>
      </c>
      <c r="E47" s="124">
        <v>1.9870283333333334</v>
      </c>
      <c r="F47" s="95" t="s">
        <v>76</v>
      </c>
      <c r="G47" s="2" t="s">
        <v>631</v>
      </c>
    </row>
    <row r="48" spans="1:7" outlineLevel="1">
      <c r="A48" s="2" t="s">
        <v>633</v>
      </c>
      <c r="D48" s="2" t="s">
        <v>634</v>
      </c>
      <c r="E48" s="124">
        <v>2.7089663333333336</v>
      </c>
      <c r="F48" s="95" t="s">
        <v>76</v>
      </c>
      <c r="G48" s="2" t="s">
        <v>633</v>
      </c>
    </row>
    <row r="49" spans="1:7" outlineLevel="1">
      <c r="A49" s="2" t="s">
        <v>635</v>
      </c>
      <c r="D49" s="2" t="s">
        <v>636</v>
      </c>
      <c r="E49" s="124">
        <v>1.0939423333333331</v>
      </c>
      <c r="F49" s="95" t="s">
        <v>76</v>
      </c>
      <c r="G49" s="2" t="s">
        <v>635</v>
      </c>
    </row>
    <row r="50" spans="1:7" outlineLevel="1">
      <c r="A50" s="2" t="s">
        <v>637</v>
      </c>
      <c r="D50" s="2" t="s">
        <v>638</v>
      </c>
      <c r="E50" s="124">
        <v>1.4738739999999999</v>
      </c>
      <c r="F50" s="95" t="s">
        <v>76</v>
      </c>
      <c r="G50" s="2" t="s">
        <v>637</v>
      </c>
    </row>
    <row r="51" spans="1:7" outlineLevel="1">
      <c r="A51" s="2" t="s">
        <v>639</v>
      </c>
      <c r="D51" s="2" t="s">
        <v>640</v>
      </c>
      <c r="E51" s="124">
        <v>1.9476073333333332</v>
      </c>
      <c r="F51" s="95" t="s">
        <v>76</v>
      </c>
      <c r="G51" s="2" t="s">
        <v>639</v>
      </c>
    </row>
    <row r="52" spans="1:7" outlineLevel="1">
      <c r="A52" s="2" t="s">
        <v>641</v>
      </c>
      <c r="D52" s="2" t="s">
        <v>642</v>
      </c>
      <c r="E52" s="124">
        <v>2.4005543333333335</v>
      </c>
      <c r="F52" s="95" t="s">
        <v>76</v>
      </c>
      <c r="G52" s="2" t="s">
        <v>641</v>
      </c>
    </row>
    <row r="53" spans="1:7" outlineLevel="1">
      <c r="A53" s="2" t="s">
        <v>643</v>
      </c>
      <c r="D53" s="2" t="s">
        <v>644</v>
      </c>
      <c r="E53" s="124">
        <v>2.8817036666666667</v>
      </c>
      <c r="F53" s="95" t="s">
        <v>76</v>
      </c>
      <c r="G53" s="2" t="s">
        <v>643</v>
      </c>
    </row>
    <row r="54" spans="1:7" outlineLevel="1">
      <c r="A54" s="2" t="s">
        <v>645</v>
      </c>
      <c r="D54" s="2" t="s">
        <v>646</v>
      </c>
      <c r="E54" s="124">
        <v>3.8254373333333334</v>
      </c>
      <c r="F54" s="95" t="s">
        <v>76</v>
      </c>
      <c r="G54" s="2" t="s">
        <v>645</v>
      </c>
    </row>
    <row r="55" spans="1:7" outlineLevel="1">
      <c r="A55" s="2" t="s">
        <v>647</v>
      </c>
      <c r="D55" s="2" t="s">
        <v>648</v>
      </c>
      <c r="E55" s="124">
        <v>1.979956</v>
      </c>
      <c r="F55" s="95" t="s">
        <v>76</v>
      </c>
      <c r="G55" s="2" t="s">
        <v>647</v>
      </c>
    </row>
    <row r="56" spans="1:7" outlineLevel="1">
      <c r="A56" s="2" t="s">
        <v>649</v>
      </c>
      <c r="D56" s="2" t="s">
        <v>650</v>
      </c>
      <c r="E56" s="124">
        <v>4.3762523333333316</v>
      </c>
      <c r="F56" s="95" t="s">
        <v>76</v>
      </c>
      <c r="G56" s="2" t="s">
        <v>649</v>
      </c>
    </row>
    <row r="57" spans="1:7" outlineLevel="1">
      <c r="A57" s="2" t="s">
        <v>651</v>
      </c>
      <c r="D57" s="2" t="s">
        <v>652</v>
      </c>
      <c r="E57" s="124">
        <v>6.277892333333333</v>
      </c>
      <c r="F57" s="95" t="s">
        <v>76</v>
      </c>
      <c r="G57" s="2" t="s">
        <v>651</v>
      </c>
    </row>
    <row r="58" spans="1:7" outlineLevel="1">
      <c r="A58" s="2" t="s">
        <v>653</v>
      </c>
      <c r="D58" s="2" t="s">
        <v>654</v>
      </c>
      <c r="E58" s="124">
        <v>3.3714133333333338</v>
      </c>
      <c r="F58" s="95" t="s">
        <v>76</v>
      </c>
      <c r="G58" s="2" t="s">
        <v>653</v>
      </c>
    </row>
    <row r="59" spans="1:7">
      <c r="A59" s="2" t="s">
        <v>655</v>
      </c>
      <c r="E59" s="124"/>
      <c r="G59" s="2" t="s">
        <v>655</v>
      </c>
    </row>
    <row r="60" spans="1:7">
      <c r="A60" s="2" t="s">
        <v>656</v>
      </c>
      <c r="D60" s="32" t="s">
        <v>657</v>
      </c>
      <c r="E60" s="125"/>
      <c r="G60" s="2" t="s">
        <v>656</v>
      </c>
    </row>
    <row r="61" spans="1:7">
      <c r="A61" s="2" t="s">
        <v>658</v>
      </c>
      <c r="D61" s="2" t="s">
        <v>659</v>
      </c>
      <c r="E61" s="124">
        <v>1.3914545</v>
      </c>
      <c r="F61" s="95" t="s">
        <v>76</v>
      </c>
      <c r="G61" s="2" t="s">
        <v>658</v>
      </c>
    </row>
    <row r="62" spans="1:7" outlineLevel="1">
      <c r="A62" s="2" t="s">
        <v>660</v>
      </c>
      <c r="D62" s="2" t="s">
        <v>661</v>
      </c>
      <c r="E62" s="124">
        <v>2.0196129524999997</v>
      </c>
      <c r="F62" s="95" t="s">
        <v>76</v>
      </c>
      <c r="G62" s="2" t="s">
        <v>660</v>
      </c>
    </row>
    <row r="63" spans="1:7" outlineLevel="1">
      <c r="A63" s="2" t="s">
        <v>662</v>
      </c>
      <c r="D63" s="2" t="s">
        <v>663</v>
      </c>
      <c r="E63" s="124">
        <v>2.56937675</v>
      </c>
      <c r="F63" s="95" t="s">
        <v>76</v>
      </c>
      <c r="G63" s="2" t="s">
        <v>662</v>
      </c>
    </row>
    <row r="64" spans="1:7" outlineLevel="1">
      <c r="A64" s="2" t="s">
        <v>664</v>
      </c>
      <c r="D64" s="2" t="s">
        <v>665</v>
      </c>
      <c r="E64" s="124">
        <v>2.2996140912499996</v>
      </c>
      <c r="F64" s="95" t="s">
        <v>76</v>
      </c>
      <c r="G64" s="2" t="s">
        <v>664</v>
      </c>
    </row>
    <row r="65" spans="1:7" outlineLevel="1">
      <c r="A65" s="2" t="s">
        <v>666</v>
      </c>
      <c r="D65" s="2" t="s">
        <v>667</v>
      </c>
      <c r="E65" s="124">
        <v>2.8376697499999999</v>
      </c>
      <c r="F65" s="95" t="s">
        <v>76</v>
      </c>
      <c r="G65" s="2" t="s">
        <v>666</v>
      </c>
    </row>
    <row r="66" spans="1:7" outlineLevel="1">
      <c r="A66" s="2" t="s">
        <v>668</v>
      </c>
      <c r="D66" s="2" t="s">
        <v>669</v>
      </c>
      <c r="E66" s="124">
        <v>3.1188032800000003</v>
      </c>
      <c r="F66" s="95" t="s">
        <v>76</v>
      </c>
      <c r="G66" s="2" t="s">
        <v>668</v>
      </c>
    </row>
    <row r="67" spans="1:7" outlineLevel="1">
      <c r="A67" s="2" t="s">
        <v>670</v>
      </c>
      <c r="D67" s="2" t="s">
        <v>671</v>
      </c>
      <c r="E67" s="124">
        <v>4.0187145974999989</v>
      </c>
      <c r="F67" s="95" t="s">
        <v>76</v>
      </c>
      <c r="G67" s="2" t="s">
        <v>670</v>
      </c>
    </row>
    <row r="68" spans="1:7" outlineLevel="1">
      <c r="A68" s="2" t="s">
        <v>672</v>
      </c>
      <c r="D68" s="2" t="s">
        <v>673</v>
      </c>
      <c r="E68" s="124">
        <v>5.5593985000000004</v>
      </c>
      <c r="F68" s="95" t="s">
        <v>76</v>
      </c>
      <c r="G68" s="2" t="s">
        <v>672</v>
      </c>
    </row>
    <row r="69" spans="1:7">
      <c r="A69" s="2" t="s">
        <v>674</v>
      </c>
      <c r="E69" s="124"/>
      <c r="G69" s="2" t="s">
        <v>674</v>
      </c>
    </row>
    <row r="70" spans="1:7">
      <c r="A70" s="2" t="s">
        <v>675</v>
      </c>
      <c r="D70" s="32" t="s">
        <v>676</v>
      </c>
      <c r="E70" s="124"/>
      <c r="G70" s="2" t="s">
        <v>675</v>
      </c>
    </row>
    <row r="71" spans="1:7">
      <c r="A71" s="2" t="s">
        <v>677</v>
      </c>
      <c r="D71" s="2" t="s">
        <v>505</v>
      </c>
      <c r="E71" s="124">
        <v>3.9820837974999996</v>
      </c>
      <c r="F71" s="95" t="s">
        <v>76</v>
      </c>
      <c r="G71" s="2" t="s">
        <v>677</v>
      </c>
    </row>
    <row r="72" spans="1:7" outlineLevel="1">
      <c r="A72" s="2" t="s">
        <v>678</v>
      </c>
      <c r="D72" s="2" t="s">
        <v>506</v>
      </c>
      <c r="E72" s="124">
        <v>4.4443952000000007</v>
      </c>
      <c r="F72" s="95" t="s">
        <v>76</v>
      </c>
      <c r="G72" s="2" t="s">
        <v>678</v>
      </c>
    </row>
    <row r="73" spans="1:7" outlineLevel="1">
      <c r="A73" s="2" t="s">
        <v>679</v>
      </c>
      <c r="D73" s="2" t="s">
        <v>507</v>
      </c>
      <c r="E73" s="124">
        <v>6.0078379174999998</v>
      </c>
      <c r="F73" s="95" t="s">
        <v>76</v>
      </c>
      <c r="G73" s="2" t="s">
        <v>679</v>
      </c>
    </row>
    <row r="74" spans="1:7" outlineLevel="1">
      <c r="A74" s="2" t="s">
        <v>680</v>
      </c>
      <c r="D74" s="2" t="s">
        <v>508</v>
      </c>
      <c r="E74" s="124">
        <v>5.4918705049999996</v>
      </c>
      <c r="F74" s="95" t="s">
        <v>76</v>
      </c>
      <c r="G74" s="2" t="s">
        <v>680</v>
      </c>
    </row>
    <row r="75" spans="1:7" outlineLevel="1">
      <c r="A75" s="2" t="s">
        <v>681</v>
      </c>
      <c r="D75" s="2" t="s">
        <v>509</v>
      </c>
      <c r="E75" s="124">
        <v>6.1955096449999996</v>
      </c>
      <c r="F75" s="95" t="s">
        <v>76</v>
      </c>
      <c r="G75" s="2" t="s">
        <v>681</v>
      </c>
    </row>
    <row r="76" spans="1:7" outlineLevel="1">
      <c r="A76" s="2" t="s">
        <v>682</v>
      </c>
      <c r="D76" s="2" t="s">
        <v>510</v>
      </c>
      <c r="E76" s="124">
        <v>5.8487363116666664</v>
      </c>
      <c r="F76" s="95" t="s">
        <v>76</v>
      </c>
      <c r="G76" s="2" t="s">
        <v>682</v>
      </c>
    </row>
    <row r="77" spans="1:7" outlineLevel="1">
      <c r="A77" s="2" t="s">
        <v>683</v>
      </c>
      <c r="D77" s="2" t="s">
        <v>511</v>
      </c>
      <c r="E77" s="124">
        <v>7.4523966466666662</v>
      </c>
      <c r="F77" s="95" t="s">
        <v>76</v>
      </c>
      <c r="G77" s="2" t="s">
        <v>683</v>
      </c>
    </row>
    <row r="78" spans="1:7" outlineLevel="1">
      <c r="A78" s="2" t="s">
        <v>684</v>
      </c>
      <c r="D78" s="2" t="s">
        <v>512</v>
      </c>
      <c r="E78" s="124">
        <v>7.5132921249999995</v>
      </c>
      <c r="F78" s="95" t="s">
        <v>76</v>
      </c>
      <c r="G78" s="2" t="s">
        <v>684</v>
      </c>
    </row>
    <row r="79" spans="1:7" outlineLevel="1">
      <c r="A79" s="2" t="s">
        <v>685</v>
      </c>
      <c r="D79" s="2" t="s">
        <v>513</v>
      </c>
      <c r="E79" s="124">
        <v>8.7188503599999994</v>
      </c>
      <c r="F79" s="95" t="s">
        <v>76</v>
      </c>
      <c r="G79" s="2" t="s">
        <v>685</v>
      </c>
    </row>
    <row r="80" spans="1:7" outlineLevel="1">
      <c r="A80" s="2" t="s">
        <v>686</v>
      </c>
      <c r="D80" s="2" t="s">
        <v>514</v>
      </c>
      <c r="E80" s="124">
        <v>11.49170767</v>
      </c>
      <c r="F80" s="95" t="s">
        <v>76</v>
      </c>
      <c r="G80" s="2" t="s">
        <v>686</v>
      </c>
    </row>
    <row r="81" spans="1:7" outlineLevel="1">
      <c r="A81" s="2" t="s">
        <v>687</v>
      </c>
      <c r="D81" s="2" t="s">
        <v>515</v>
      </c>
      <c r="E81" s="124">
        <v>10.826692923333331</v>
      </c>
      <c r="F81" s="95" t="s">
        <v>76</v>
      </c>
      <c r="G81" s="2" t="s">
        <v>687</v>
      </c>
    </row>
    <row r="82" spans="1:7" outlineLevel="1">
      <c r="A82" s="2" t="s">
        <v>688</v>
      </c>
      <c r="D82" s="2" t="s">
        <v>516</v>
      </c>
      <c r="E82" s="124">
        <v>12.413963315</v>
      </c>
      <c r="F82" s="95" t="s">
        <v>76</v>
      </c>
      <c r="G82" s="2" t="s">
        <v>688</v>
      </c>
    </row>
    <row r="83" spans="1:7" outlineLevel="1">
      <c r="A83" s="2" t="s">
        <v>689</v>
      </c>
      <c r="D83" s="2" t="s">
        <v>517</v>
      </c>
      <c r="E83" s="124">
        <v>13.237988866666665</v>
      </c>
      <c r="F83" s="95" t="s">
        <v>76</v>
      </c>
      <c r="G83" s="2" t="s">
        <v>689</v>
      </c>
    </row>
    <row r="84" spans="1:7" outlineLevel="1">
      <c r="A84" s="2" t="s">
        <v>690</v>
      </c>
      <c r="D84" s="2" t="s">
        <v>691</v>
      </c>
      <c r="E84" s="124">
        <v>3.65</v>
      </c>
      <c r="F84" s="95" t="s">
        <v>692</v>
      </c>
      <c r="G84" s="2" t="s">
        <v>690</v>
      </c>
    </row>
    <row r="85" spans="1:7">
      <c r="A85" s="2" t="s">
        <v>693</v>
      </c>
      <c r="E85" s="124"/>
      <c r="G85" s="2" t="s">
        <v>693</v>
      </c>
    </row>
    <row r="86" spans="1:7">
      <c r="A86" s="2" t="s">
        <v>694</v>
      </c>
      <c r="D86" s="32" t="s">
        <v>695</v>
      </c>
      <c r="E86" s="124"/>
      <c r="G86" s="2" t="s">
        <v>694</v>
      </c>
    </row>
    <row r="87" spans="1:7">
      <c r="A87" s="2" t="s">
        <v>696</v>
      </c>
      <c r="D87" s="2" t="s">
        <v>697</v>
      </c>
      <c r="E87" s="124">
        <v>3.5047978066666667</v>
      </c>
      <c r="F87" s="95" t="s">
        <v>79</v>
      </c>
      <c r="G87" s="2" t="s">
        <v>696</v>
      </c>
    </row>
    <row r="88" spans="1:7" outlineLevel="1">
      <c r="A88" s="2" t="s">
        <v>698</v>
      </c>
      <c r="D88" s="2" t="s">
        <v>699</v>
      </c>
      <c r="E88" s="124">
        <v>4.1674787666666671</v>
      </c>
      <c r="F88" s="95" t="s">
        <v>79</v>
      </c>
      <c r="G88" s="2" t="s">
        <v>698</v>
      </c>
    </row>
    <row r="89" spans="1:7" outlineLevel="1">
      <c r="A89" s="2" t="s">
        <v>700</v>
      </c>
      <c r="D89" s="2" t="s">
        <v>701</v>
      </c>
      <c r="E89" s="124">
        <v>4.4243886666666654</v>
      </c>
      <c r="F89" s="95" t="s">
        <v>79</v>
      </c>
      <c r="G89" s="2" t="s">
        <v>700</v>
      </c>
    </row>
    <row r="90" spans="1:7" outlineLevel="1">
      <c r="A90" s="2" t="s">
        <v>702</v>
      </c>
      <c r="D90" s="2" t="s">
        <v>703</v>
      </c>
      <c r="E90" s="124">
        <v>6.9184302799999999</v>
      </c>
      <c r="F90" s="95" t="s">
        <v>79</v>
      </c>
      <c r="G90" s="2" t="s">
        <v>702</v>
      </c>
    </row>
    <row r="91" spans="1:7" outlineLevel="1">
      <c r="A91" s="2" t="s">
        <v>704</v>
      </c>
      <c r="D91" s="2" t="s">
        <v>705</v>
      </c>
      <c r="E91" s="124">
        <v>8.1858498666666666</v>
      </c>
      <c r="F91" s="95" t="s">
        <v>79</v>
      </c>
      <c r="G91" s="2" t="s">
        <v>704</v>
      </c>
    </row>
    <row r="92" spans="1:7" outlineLevel="1">
      <c r="A92" s="2" t="s">
        <v>706</v>
      </c>
      <c r="D92" s="2" t="s">
        <v>707</v>
      </c>
      <c r="E92" s="124">
        <v>9.2510434999999998</v>
      </c>
      <c r="F92" s="95" t="s">
        <v>79</v>
      </c>
      <c r="G92" s="2" t="s">
        <v>706</v>
      </c>
    </row>
    <row r="93" spans="1:7" outlineLevel="1">
      <c r="A93" s="2" t="s">
        <v>708</v>
      </c>
      <c r="D93" s="2" t="s">
        <v>709</v>
      </c>
      <c r="E93" s="124">
        <v>16.851362333333334</v>
      </c>
      <c r="F93" s="95" t="s">
        <v>79</v>
      </c>
      <c r="G93" s="2" t="s">
        <v>708</v>
      </c>
    </row>
    <row r="94" spans="1:7" outlineLevel="1">
      <c r="A94" s="2" t="s">
        <v>710</v>
      </c>
      <c r="D94" s="2" t="s">
        <v>711</v>
      </c>
      <c r="E94" s="124">
        <v>47.043995400000007</v>
      </c>
      <c r="F94" s="95" t="s">
        <v>79</v>
      </c>
      <c r="G94" s="2" t="s">
        <v>710</v>
      </c>
    </row>
    <row r="95" spans="1:7" outlineLevel="1">
      <c r="A95" s="2" t="s">
        <v>712</v>
      </c>
      <c r="D95" s="2" t="s">
        <v>713</v>
      </c>
      <c r="E95" s="124">
        <v>57.949314533333322</v>
      </c>
      <c r="F95" s="95" t="s">
        <v>79</v>
      </c>
      <c r="G95" s="2" t="s">
        <v>712</v>
      </c>
    </row>
    <row r="96" spans="1:7" outlineLevel="1">
      <c r="A96" s="2" t="s">
        <v>714</v>
      </c>
      <c r="D96" s="2" t="s">
        <v>715</v>
      </c>
      <c r="E96" s="124">
        <v>62.628362933333335</v>
      </c>
      <c r="F96" s="95" t="s">
        <v>79</v>
      </c>
      <c r="G96" s="2" t="s">
        <v>714</v>
      </c>
    </row>
    <row r="97" spans="1:7" outlineLevel="1">
      <c r="A97" s="2" t="s">
        <v>716</v>
      </c>
      <c r="D97" s="2" t="s">
        <v>717</v>
      </c>
      <c r="E97" s="124">
        <v>20.960595000000001</v>
      </c>
      <c r="F97" s="95" t="s">
        <v>79</v>
      </c>
      <c r="G97" s="2" t="s">
        <v>716</v>
      </c>
    </row>
    <row r="98" spans="1:7" outlineLevel="1">
      <c r="A98" s="2" t="s">
        <v>718</v>
      </c>
      <c r="D98" s="2" t="s">
        <v>719</v>
      </c>
      <c r="E98" s="124">
        <v>23.266942666666665</v>
      </c>
      <c r="F98" s="95" t="s">
        <v>79</v>
      </c>
      <c r="G98" s="2" t="s">
        <v>718</v>
      </c>
    </row>
    <row r="99" spans="1:7" outlineLevel="1">
      <c r="A99" s="2" t="s">
        <v>720</v>
      </c>
      <c r="D99" s="2" t="s">
        <v>721</v>
      </c>
      <c r="E99" s="124">
        <v>30.58999806666667</v>
      </c>
      <c r="F99" s="95" t="s">
        <v>79</v>
      </c>
      <c r="G99" s="2" t="s">
        <v>720</v>
      </c>
    </row>
    <row r="100" spans="1:7" outlineLevel="1">
      <c r="A100" s="2" t="s">
        <v>722</v>
      </c>
      <c r="D100" s="2" t="s">
        <v>723</v>
      </c>
      <c r="E100" s="124">
        <v>40.962766666666667</v>
      </c>
      <c r="F100" s="95" t="s">
        <v>79</v>
      </c>
      <c r="G100" s="2" t="s">
        <v>722</v>
      </c>
    </row>
    <row r="101" spans="1:7">
      <c r="A101" s="2" t="s">
        <v>724</v>
      </c>
      <c r="E101" s="124"/>
      <c r="G101" s="2" t="s">
        <v>724</v>
      </c>
    </row>
    <row r="102" spans="1:7">
      <c r="A102" s="2" t="s">
        <v>725</v>
      </c>
      <c r="D102" s="32" t="s">
        <v>726</v>
      </c>
      <c r="E102" s="124"/>
      <c r="G102" s="2" t="s">
        <v>725</v>
      </c>
    </row>
    <row r="103" spans="1:7">
      <c r="A103" s="2" t="s">
        <v>727</v>
      </c>
      <c r="D103" s="2" t="s">
        <v>728</v>
      </c>
      <c r="E103" s="124">
        <v>1.1092100666666667</v>
      </c>
      <c r="F103" s="95" t="s">
        <v>76</v>
      </c>
      <c r="G103" s="2" t="s">
        <v>727</v>
      </c>
    </row>
    <row r="104" spans="1:7" outlineLevel="1">
      <c r="A104" s="2" t="s">
        <v>729</v>
      </c>
      <c r="D104" s="2" t="s">
        <v>730</v>
      </c>
      <c r="E104" s="124">
        <v>1.6059583333333332</v>
      </c>
      <c r="F104" s="95" t="s">
        <v>76</v>
      </c>
      <c r="G104" s="2" t="s">
        <v>729</v>
      </c>
    </row>
    <row r="105" spans="1:7" outlineLevel="1">
      <c r="A105" s="2" t="s">
        <v>731</v>
      </c>
      <c r="D105" s="2" t="s">
        <v>732</v>
      </c>
      <c r="E105" s="124">
        <v>2.2314206666666667</v>
      </c>
      <c r="F105" s="95" t="s">
        <v>76</v>
      </c>
      <c r="G105" s="2" t="s">
        <v>731</v>
      </c>
    </row>
    <row r="106" spans="1:7" outlineLevel="1">
      <c r="A106" s="2" t="s">
        <v>733</v>
      </c>
      <c r="D106" s="2" t="s">
        <v>734</v>
      </c>
      <c r="E106" s="124">
        <v>3.3248081999999997</v>
      </c>
      <c r="F106" s="95" t="s">
        <v>76</v>
      </c>
      <c r="G106" s="2" t="s">
        <v>733</v>
      </c>
    </row>
    <row r="107" spans="1:7" outlineLevel="1">
      <c r="A107" s="2" t="s">
        <v>735</v>
      </c>
      <c r="D107" s="2" t="s">
        <v>736</v>
      </c>
      <c r="E107" s="124">
        <v>5.3553799999999994</v>
      </c>
      <c r="F107" s="95" t="s">
        <v>76</v>
      </c>
      <c r="G107" s="2" t="s">
        <v>735</v>
      </c>
    </row>
    <row r="108" spans="1:7" outlineLevel="1">
      <c r="A108" s="2" t="s">
        <v>737</v>
      </c>
      <c r="D108" s="2" t="s">
        <v>738</v>
      </c>
      <c r="E108" s="124">
        <v>8.0395433333333326</v>
      </c>
      <c r="F108" s="95" t="s">
        <v>76</v>
      </c>
      <c r="G108" s="2" t="s">
        <v>737</v>
      </c>
    </row>
    <row r="109" spans="1:7">
      <c r="A109" s="2" t="s">
        <v>739</v>
      </c>
      <c r="E109" s="124"/>
      <c r="G109" s="2" t="s">
        <v>739</v>
      </c>
    </row>
    <row r="110" spans="1:7">
      <c r="A110" s="2" t="s">
        <v>740</v>
      </c>
      <c r="D110" s="32" t="s">
        <v>741</v>
      </c>
      <c r="E110" s="124"/>
      <c r="G110" s="2" t="s">
        <v>740</v>
      </c>
    </row>
    <row r="111" spans="1:7">
      <c r="A111" s="2" t="s">
        <v>742</v>
      </c>
      <c r="D111" s="2" t="s">
        <v>401</v>
      </c>
      <c r="E111" s="124">
        <v>15.382154699999997</v>
      </c>
      <c r="F111" s="95" t="s">
        <v>79</v>
      </c>
      <c r="G111" s="2" t="s">
        <v>742</v>
      </c>
    </row>
    <row r="112" spans="1:7">
      <c r="A112" s="2" t="s">
        <v>743</v>
      </c>
      <c r="D112" s="2" t="s">
        <v>402</v>
      </c>
      <c r="E112" s="124">
        <v>27.482907291666663</v>
      </c>
      <c r="F112" s="95" t="s">
        <v>79</v>
      </c>
      <c r="G112" s="2" t="s">
        <v>743</v>
      </c>
    </row>
    <row r="113" spans="1:7">
      <c r="A113" s="2" t="s">
        <v>744</v>
      </c>
      <c r="D113" s="2" t="s">
        <v>403</v>
      </c>
      <c r="E113" s="124">
        <v>23.603586249999999</v>
      </c>
      <c r="F113" s="95" t="s">
        <v>79</v>
      </c>
      <c r="G113" s="2" t="s">
        <v>744</v>
      </c>
    </row>
    <row r="114" spans="1:7">
      <c r="A114" s="2" t="s">
        <v>745</v>
      </c>
      <c r="D114" s="2" t="s">
        <v>207</v>
      </c>
      <c r="E114" s="124">
        <v>17.529911999999999</v>
      </c>
      <c r="F114" s="95" t="s">
        <v>79</v>
      </c>
      <c r="G114" s="2" t="s">
        <v>745</v>
      </c>
    </row>
    <row r="115" spans="1:7">
      <c r="A115" s="2" t="s">
        <v>746</v>
      </c>
      <c r="D115" s="2" t="s">
        <v>404</v>
      </c>
      <c r="E115" s="124">
        <v>25.113399999999999</v>
      </c>
      <c r="F115" s="95" t="s">
        <v>79</v>
      </c>
      <c r="G115" s="2" t="s">
        <v>746</v>
      </c>
    </row>
    <row r="116" spans="1:7">
      <c r="A116" s="2" t="s">
        <v>747</v>
      </c>
      <c r="D116" s="2" t="s">
        <v>405</v>
      </c>
      <c r="E116" s="124">
        <v>28.923513400000001</v>
      </c>
      <c r="F116" s="95" t="s">
        <v>79</v>
      </c>
      <c r="G116" s="2" t="s">
        <v>747</v>
      </c>
    </row>
    <row r="117" spans="1:7">
      <c r="A117" s="2" t="s">
        <v>748</v>
      </c>
      <c r="D117" s="2" t="s">
        <v>242</v>
      </c>
      <c r="E117" s="124">
        <v>11.198063625</v>
      </c>
      <c r="F117" s="95" t="s">
        <v>79</v>
      </c>
      <c r="G117" s="2" t="s">
        <v>748</v>
      </c>
    </row>
    <row r="118" spans="1:7">
      <c r="A118" s="2" t="s">
        <v>749</v>
      </c>
      <c r="D118" s="2" t="s">
        <v>406</v>
      </c>
      <c r="E118" s="124">
        <v>26.859468933333336</v>
      </c>
      <c r="F118" s="95" t="s">
        <v>79</v>
      </c>
      <c r="G118" s="2" t="s">
        <v>749</v>
      </c>
    </row>
    <row r="119" spans="1:7">
      <c r="A119" s="2" t="s">
        <v>750</v>
      </c>
      <c r="D119" s="2" t="s">
        <v>407</v>
      </c>
      <c r="E119" s="124">
        <v>32</v>
      </c>
      <c r="F119" s="95" t="s">
        <v>79</v>
      </c>
      <c r="G119" s="2" t="s">
        <v>750</v>
      </c>
    </row>
    <row r="120" spans="1:7">
      <c r="A120" s="2" t="s">
        <v>751</v>
      </c>
      <c r="D120" s="2" t="s">
        <v>408</v>
      </c>
      <c r="E120" s="124">
        <v>48</v>
      </c>
      <c r="F120" s="95" t="s">
        <v>79</v>
      </c>
      <c r="G120" s="2" t="s">
        <v>751</v>
      </c>
    </row>
    <row r="121" spans="1:7">
      <c r="A121" s="2" t="s">
        <v>752</v>
      </c>
      <c r="D121" s="2" t="s">
        <v>409</v>
      </c>
      <c r="E121" s="124">
        <v>22</v>
      </c>
      <c r="F121" s="95" t="s">
        <v>79</v>
      </c>
      <c r="G121" s="2" t="s">
        <v>752</v>
      </c>
    </row>
    <row r="122" spans="1:7">
      <c r="A122" s="2" t="s">
        <v>753</v>
      </c>
      <c r="D122" s="2" t="s">
        <v>410</v>
      </c>
      <c r="E122" s="124">
        <v>6.24</v>
      </c>
      <c r="F122" s="95" t="s">
        <v>79</v>
      </c>
      <c r="G122" s="2" t="s">
        <v>753</v>
      </c>
    </row>
    <row r="123" spans="1:7">
      <c r="A123" s="2" t="s">
        <v>754</v>
      </c>
      <c r="D123" s="2" t="s">
        <v>400</v>
      </c>
      <c r="E123" s="124">
        <v>15.25</v>
      </c>
      <c r="F123" s="95" t="s">
        <v>79</v>
      </c>
      <c r="G123" s="2" t="s">
        <v>754</v>
      </c>
    </row>
    <row r="124" spans="1:7">
      <c r="A124" s="2" t="s">
        <v>755</v>
      </c>
      <c r="D124" s="2" t="s">
        <v>411</v>
      </c>
      <c r="E124" s="124">
        <v>3.85</v>
      </c>
      <c r="F124" s="95" t="s">
        <v>79</v>
      </c>
      <c r="G124" s="2" t="s">
        <v>755</v>
      </c>
    </row>
    <row r="125" spans="1:7">
      <c r="A125" s="2" t="s">
        <v>756</v>
      </c>
      <c r="D125" s="2" t="s">
        <v>412</v>
      </c>
      <c r="E125" s="124">
        <v>22.44</v>
      </c>
      <c r="F125" s="95" t="s">
        <v>79</v>
      </c>
      <c r="G125" s="2" t="s">
        <v>756</v>
      </c>
    </row>
    <row r="126" spans="1:7">
      <c r="A126" s="2" t="s">
        <v>757</v>
      </c>
      <c r="E126" s="124"/>
      <c r="G126" s="2" t="s">
        <v>757</v>
      </c>
    </row>
    <row r="127" spans="1:7">
      <c r="A127" s="2" t="s">
        <v>758</v>
      </c>
      <c r="E127" s="124"/>
      <c r="G127" s="2" t="s">
        <v>758</v>
      </c>
    </row>
    <row r="128" spans="1:7">
      <c r="A128" s="2" t="s">
        <v>759</v>
      </c>
      <c r="D128" s="32" t="s">
        <v>760</v>
      </c>
      <c r="E128" s="124"/>
      <c r="G128" s="2" t="s">
        <v>759</v>
      </c>
    </row>
    <row r="129" spans="1:7">
      <c r="A129" s="2" t="s">
        <v>761</v>
      </c>
      <c r="D129" s="2" t="s">
        <v>762</v>
      </c>
      <c r="E129" s="124">
        <v>71.273399091666661</v>
      </c>
      <c r="F129" s="95" t="s">
        <v>79</v>
      </c>
      <c r="G129" s="2" t="s">
        <v>761</v>
      </c>
    </row>
    <row r="130" spans="1:7">
      <c r="A130" s="2" t="s">
        <v>763</v>
      </c>
      <c r="D130" s="2" t="s">
        <v>764</v>
      </c>
      <c r="E130" s="124">
        <v>95.606719649999988</v>
      </c>
      <c r="F130" s="95" t="s">
        <v>79</v>
      </c>
      <c r="G130" s="2" t="s">
        <v>763</v>
      </c>
    </row>
    <row r="131" spans="1:7">
      <c r="A131" s="2" t="s">
        <v>765</v>
      </c>
      <c r="E131" s="124"/>
      <c r="G131" s="2" t="s">
        <v>765</v>
      </c>
    </row>
    <row r="132" spans="1:7">
      <c r="A132" s="2" t="s">
        <v>766</v>
      </c>
      <c r="D132" s="2" t="s">
        <v>767</v>
      </c>
      <c r="E132" s="124">
        <v>70.287656666666663</v>
      </c>
      <c r="F132" s="95" t="s">
        <v>79</v>
      </c>
      <c r="G132" s="2" t="s">
        <v>766</v>
      </c>
    </row>
    <row r="133" spans="1:7">
      <c r="A133" s="2" t="s">
        <v>768</v>
      </c>
      <c r="D133" s="2" t="s">
        <v>769</v>
      </c>
      <c r="E133" s="124">
        <v>90.228811666666658</v>
      </c>
      <c r="F133" s="95" t="s">
        <v>79</v>
      </c>
      <c r="G133" s="2" t="s">
        <v>768</v>
      </c>
    </row>
    <row r="134" spans="1:7">
      <c r="A134" s="2" t="s">
        <v>770</v>
      </c>
      <c r="E134" s="124"/>
      <c r="G134" s="2" t="s">
        <v>770</v>
      </c>
    </row>
    <row r="135" spans="1:7">
      <c r="A135" s="2" t="s">
        <v>771</v>
      </c>
      <c r="D135" s="2" t="s">
        <v>772</v>
      </c>
      <c r="E135" s="124">
        <v>2.3582244999999999</v>
      </c>
      <c r="F135" s="95" t="s">
        <v>76</v>
      </c>
      <c r="G135" s="2" t="s">
        <v>771</v>
      </c>
    </row>
    <row r="136" spans="1:7">
      <c r="A136" s="2" t="s">
        <v>773</v>
      </c>
      <c r="D136" s="2" t="s">
        <v>525</v>
      </c>
      <c r="E136" s="124">
        <v>12.297974499999999</v>
      </c>
      <c r="F136" s="95" t="s">
        <v>76</v>
      </c>
      <c r="G136" s="2" t="s">
        <v>773</v>
      </c>
    </row>
    <row r="137" spans="1:7" ht="24">
      <c r="A137" s="2" t="s">
        <v>774</v>
      </c>
      <c r="D137" s="27" t="s">
        <v>526</v>
      </c>
      <c r="E137" s="124">
        <v>19.878557100000002</v>
      </c>
      <c r="F137" s="95" t="s">
        <v>76</v>
      </c>
      <c r="G137" s="2" t="s">
        <v>774</v>
      </c>
    </row>
    <row r="138" spans="1:7">
      <c r="A138" s="2" t="s">
        <v>775</v>
      </c>
      <c r="D138" s="2" t="s">
        <v>776</v>
      </c>
      <c r="E138" s="124">
        <v>3.4613718000000007</v>
      </c>
      <c r="F138" s="95" t="s">
        <v>76</v>
      </c>
      <c r="G138" s="2" t="s">
        <v>775</v>
      </c>
    </row>
    <row r="139" spans="1:7">
      <c r="A139" s="2" t="s">
        <v>777</v>
      </c>
      <c r="D139" s="2" t="s">
        <v>778</v>
      </c>
      <c r="E139" s="124">
        <v>1.8938335000000002</v>
      </c>
      <c r="F139" s="95" t="s">
        <v>76</v>
      </c>
      <c r="G139" s="2" t="s">
        <v>777</v>
      </c>
    </row>
    <row r="140" spans="1:7">
      <c r="A140" s="2" t="s">
        <v>779</v>
      </c>
      <c r="D140" s="2" t="s">
        <v>780</v>
      </c>
      <c r="E140" s="124">
        <v>2.8196439999999994</v>
      </c>
      <c r="F140" s="95" t="s">
        <v>76</v>
      </c>
      <c r="G140" s="2" t="s">
        <v>779</v>
      </c>
    </row>
    <row r="141" spans="1:7">
      <c r="A141" s="2" t="s">
        <v>781</v>
      </c>
      <c r="E141" s="124"/>
      <c r="G141" s="2" t="s">
        <v>781</v>
      </c>
    </row>
    <row r="142" spans="1:7">
      <c r="A142" s="2" t="s">
        <v>782</v>
      </c>
      <c r="D142" s="2" t="s">
        <v>783</v>
      </c>
      <c r="E142" s="124">
        <v>87</v>
      </c>
      <c r="F142" s="95" t="s">
        <v>79</v>
      </c>
      <c r="G142" s="2" t="s">
        <v>782</v>
      </c>
    </row>
    <row r="143" spans="1:7">
      <c r="A143" s="2" t="s">
        <v>784</v>
      </c>
      <c r="D143" s="2" t="s">
        <v>785</v>
      </c>
      <c r="E143" s="124">
        <v>121</v>
      </c>
      <c r="F143" s="95" t="s">
        <v>79</v>
      </c>
      <c r="G143" s="2" t="s">
        <v>784</v>
      </c>
    </row>
    <row r="144" spans="1:7">
      <c r="A144" s="2" t="s">
        <v>786</v>
      </c>
      <c r="D144" s="2" t="s">
        <v>787</v>
      </c>
      <c r="E144" s="124">
        <v>130</v>
      </c>
      <c r="F144" s="95" t="s">
        <v>79</v>
      </c>
      <c r="G144" s="2" t="s">
        <v>786</v>
      </c>
    </row>
    <row r="145" spans="1:7">
      <c r="A145" s="2" t="s">
        <v>788</v>
      </c>
      <c r="D145" s="2" t="s">
        <v>789</v>
      </c>
      <c r="E145" s="124">
        <v>163</v>
      </c>
      <c r="F145" s="95" t="s">
        <v>79</v>
      </c>
      <c r="G145" s="2" t="s">
        <v>788</v>
      </c>
    </row>
    <row r="146" spans="1:7">
      <c r="A146" s="2" t="s">
        <v>790</v>
      </c>
      <c r="E146" s="124"/>
      <c r="G146" s="2" t="s">
        <v>790</v>
      </c>
    </row>
    <row r="147" spans="1:7">
      <c r="A147" s="2" t="s">
        <v>791</v>
      </c>
      <c r="D147" s="32" t="s">
        <v>792</v>
      </c>
      <c r="E147" s="124"/>
      <c r="G147" s="2" t="s">
        <v>791</v>
      </c>
    </row>
    <row r="148" spans="1:7">
      <c r="A148" s="2" t="s">
        <v>793</v>
      </c>
      <c r="D148" s="2" t="s">
        <v>794</v>
      </c>
      <c r="E148" s="124">
        <v>1800</v>
      </c>
      <c r="F148" s="95" t="s">
        <v>77</v>
      </c>
      <c r="G148" s="2" t="s">
        <v>793</v>
      </c>
    </row>
    <row r="149" spans="1:7" outlineLevel="1">
      <c r="A149" s="2" t="s">
        <v>795</v>
      </c>
      <c r="D149" s="2" t="s">
        <v>532</v>
      </c>
      <c r="E149" s="124">
        <v>1800</v>
      </c>
      <c r="F149" s="95" t="s">
        <v>77</v>
      </c>
      <c r="G149" s="2" t="s">
        <v>795</v>
      </c>
    </row>
    <row r="150" spans="1:7" outlineLevel="1">
      <c r="A150" s="2" t="s">
        <v>796</v>
      </c>
      <c r="D150" s="2" t="s">
        <v>533</v>
      </c>
      <c r="E150" s="124">
        <v>2100</v>
      </c>
      <c r="F150" s="95" t="s">
        <v>77</v>
      </c>
      <c r="G150" s="2" t="s">
        <v>796</v>
      </c>
    </row>
    <row r="151" spans="1:7" outlineLevel="1">
      <c r="A151" s="2" t="s">
        <v>797</v>
      </c>
      <c r="D151" s="2" t="s">
        <v>534</v>
      </c>
      <c r="E151" s="124">
        <v>1100</v>
      </c>
      <c r="F151" s="95" t="s">
        <v>77</v>
      </c>
      <c r="G151" s="2" t="s">
        <v>797</v>
      </c>
    </row>
    <row r="152" spans="1:7" outlineLevel="1">
      <c r="A152" s="2" t="s">
        <v>798</v>
      </c>
      <c r="D152" s="2" t="s">
        <v>535</v>
      </c>
      <c r="E152" s="124">
        <v>3200</v>
      </c>
      <c r="F152" s="95" t="s">
        <v>77</v>
      </c>
      <c r="G152" s="2" t="s">
        <v>798</v>
      </c>
    </row>
    <row r="153" spans="1:7" outlineLevel="1">
      <c r="A153" s="2" t="s">
        <v>799</v>
      </c>
      <c r="D153" s="2" t="s">
        <v>536</v>
      </c>
      <c r="E153" s="124">
        <v>1500</v>
      </c>
      <c r="F153" s="95" t="s">
        <v>77</v>
      </c>
      <c r="G153" s="2" t="s">
        <v>799</v>
      </c>
    </row>
    <row r="154" spans="1:7" outlineLevel="1">
      <c r="A154" s="2" t="s">
        <v>800</v>
      </c>
      <c r="D154" s="2" t="s">
        <v>537</v>
      </c>
      <c r="E154" s="124">
        <v>40</v>
      </c>
      <c r="F154" s="95" t="s">
        <v>76</v>
      </c>
      <c r="G154" s="2" t="s">
        <v>800</v>
      </c>
    </row>
    <row r="155" spans="1:7" outlineLevel="1">
      <c r="A155" s="2" t="s">
        <v>801</v>
      </c>
      <c r="D155" s="2" t="s">
        <v>538</v>
      </c>
      <c r="E155" s="124">
        <v>55</v>
      </c>
      <c r="F155" s="95" t="s">
        <v>76</v>
      </c>
      <c r="G155" s="2" t="s">
        <v>801</v>
      </c>
    </row>
    <row r="156" spans="1:7" outlineLevel="1">
      <c r="A156" s="2" t="s">
        <v>802</v>
      </c>
      <c r="D156" s="2" t="s">
        <v>539</v>
      </c>
      <c r="E156" s="124">
        <v>90</v>
      </c>
      <c r="F156" s="95" t="s">
        <v>76</v>
      </c>
      <c r="G156" s="2" t="s">
        <v>802</v>
      </c>
    </row>
    <row r="157" spans="1:7" outlineLevel="1">
      <c r="A157" s="2" t="s">
        <v>803</v>
      </c>
      <c r="D157" s="2" t="s">
        <v>540</v>
      </c>
      <c r="E157" s="124">
        <v>125</v>
      </c>
      <c r="F157" s="95" t="s">
        <v>76</v>
      </c>
      <c r="G157" s="2" t="s">
        <v>803</v>
      </c>
    </row>
    <row r="158" spans="1:7" outlineLevel="1">
      <c r="A158" s="2" t="s">
        <v>804</v>
      </c>
      <c r="D158" s="2" t="s">
        <v>805</v>
      </c>
      <c r="E158" s="124">
        <v>135</v>
      </c>
      <c r="F158" s="95" t="s">
        <v>77</v>
      </c>
      <c r="G158" s="2" t="s">
        <v>804</v>
      </c>
    </row>
    <row r="159" spans="1:7">
      <c r="A159" s="2" t="s">
        <v>806</v>
      </c>
      <c r="E159" s="124"/>
      <c r="G159" s="2" t="s">
        <v>806</v>
      </c>
    </row>
    <row r="160" spans="1:7">
      <c r="A160" s="2" t="s">
        <v>807</v>
      </c>
      <c r="D160" s="32" t="s">
        <v>808</v>
      </c>
      <c r="E160" s="124"/>
      <c r="G160" s="2" t="s">
        <v>807</v>
      </c>
    </row>
    <row r="161" spans="1:7">
      <c r="A161" s="2" t="s">
        <v>809</v>
      </c>
      <c r="D161" s="2" t="s">
        <v>810</v>
      </c>
      <c r="E161" s="124">
        <v>52</v>
      </c>
      <c r="F161" s="95" t="s">
        <v>76</v>
      </c>
      <c r="G161" s="2" t="s">
        <v>809</v>
      </c>
    </row>
    <row r="162" spans="1:7" outlineLevel="1">
      <c r="A162" s="2" t="s">
        <v>811</v>
      </c>
      <c r="D162" s="2" t="s">
        <v>812</v>
      </c>
      <c r="E162" s="124">
        <v>45</v>
      </c>
      <c r="F162" s="95" t="s">
        <v>76</v>
      </c>
      <c r="G162" s="2" t="s">
        <v>811</v>
      </c>
    </row>
    <row r="163" spans="1:7" outlineLevel="1">
      <c r="A163" s="2" t="s">
        <v>813</v>
      </c>
      <c r="D163" s="2" t="s">
        <v>814</v>
      </c>
      <c r="E163" s="124">
        <v>52</v>
      </c>
      <c r="F163" s="95" t="s">
        <v>76</v>
      </c>
      <c r="G163" s="2" t="s">
        <v>813</v>
      </c>
    </row>
    <row r="164" spans="1:7" outlineLevel="1">
      <c r="A164" s="2" t="s">
        <v>815</v>
      </c>
      <c r="D164" s="2" t="s">
        <v>816</v>
      </c>
      <c r="E164" s="124">
        <v>58</v>
      </c>
      <c r="F164" s="95" t="s">
        <v>76</v>
      </c>
      <c r="G164" s="2" t="s">
        <v>815</v>
      </c>
    </row>
    <row r="165" spans="1:7" outlineLevel="1">
      <c r="A165" s="2" t="s">
        <v>817</v>
      </c>
      <c r="D165" s="2" t="s">
        <v>818</v>
      </c>
      <c r="E165" s="124">
        <v>46</v>
      </c>
      <c r="F165" s="95" t="s">
        <v>76</v>
      </c>
      <c r="G165" s="2" t="s">
        <v>817</v>
      </c>
    </row>
    <row r="166" spans="1:7" outlineLevel="1">
      <c r="A166" s="2" t="s">
        <v>819</v>
      </c>
      <c r="D166" s="2" t="s">
        <v>820</v>
      </c>
      <c r="E166" s="124">
        <v>49</v>
      </c>
      <c r="F166" s="95" t="s">
        <v>76</v>
      </c>
      <c r="G166" s="2" t="s">
        <v>819</v>
      </c>
    </row>
    <row r="167" spans="1:7" outlineLevel="1">
      <c r="A167" s="2" t="s">
        <v>821</v>
      </c>
      <c r="D167" s="2" t="s">
        <v>822</v>
      </c>
      <c r="E167" s="124">
        <v>103</v>
      </c>
      <c r="F167" s="95" t="s">
        <v>76</v>
      </c>
      <c r="G167" s="2" t="s">
        <v>821</v>
      </c>
    </row>
    <row r="168" spans="1:7" outlineLevel="1">
      <c r="A168" s="2" t="s">
        <v>823</v>
      </c>
      <c r="D168" s="2" t="s">
        <v>824</v>
      </c>
      <c r="E168" s="124">
        <v>106</v>
      </c>
      <c r="F168" s="95" t="s">
        <v>76</v>
      </c>
      <c r="G168" s="2" t="s">
        <v>823</v>
      </c>
    </row>
    <row r="169" spans="1:7">
      <c r="A169" s="2" t="s">
        <v>825</v>
      </c>
      <c r="B169" s="21" t="s">
        <v>826</v>
      </c>
      <c r="D169" s="2" t="s">
        <v>827</v>
      </c>
      <c r="E169" s="126">
        <f>E191+E190</f>
        <v>5.8205499999999999</v>
      </c>
      <c r="F169" s="95" t="s">
        <v>828</v>
      </c>
      <c r="G169" s="2" t="s">
        <v>825</v>
      </c>
    </row>
    <row r="170" spans="1:7">
      <c r="A170" s="2" t="s">
        <v>829</v>
      </c>
      <c r="B170" s="21" t="s">
        <v>826</v>
      </c>
      <c r="D170" s="2" t="s">
        <v>830</v>
      </c>
      <c r="E170" s="126">
        <f>E189+E190</f>
        <v>2.5205500000000001</v>
      </c>
      <c r="F170" s="95" t="s">
        <v>828</v>
      </c>
      <c r="G170" s="2" t="s">
        <v>829</v>
      </c>
    </row>
    <row r="171" spans="1:7">
      <c r="A171" s="2" t="s">
        <v>831</v>
      </c>
      <c r="B171" s="21" t="s">
        <v>826</v>
      </c>
      <c r="D171" s="2" t="s">
        <v>832</v>
      </c>
      <c r="E171" s="126">
        <v>3.18</v>
      </c>
      <c r="F171" s="95" t="s">
        <v>828</v>
      </c>
      <c r="G171" s="2" t="s">
        <v>831</v>
      </c>
    </row>
    <row r="172" spans="1:7">
      <c r="A172" s="2" t="s">
        <v>833</v>
      </c>
      <c r="E172" s="124"/>
      <c r="G172" s="2" t="s">
        <v>833</v>
      </c>
    </row>
    <row r="173" spans="1:7">
      <c r="A173" s="2" t="s">
        <v>834</v>
      </c>
      <c r="D173" s="2" t="s">
        <v>835</v>
      </c>
      <c r="E173" s="124">
        <v>1.7944749999999998</v>
      </c>
      <c r="F173" s="95" t="s">
        <v>79</v>
      </c>
      <c r="G173" s="2" t="s">
        <v>834</v>
      </c>
    </row>
    <row r="174" spans="1:7">
      <c r="A174" s="2" t="s">
        <v>836</v>
      </c>
      <c r="D174" s="2" t="s">
        <v>530</v>
      </c>
      <c r="E174" s="124">
        <v>2.1754249999999997</v>
      </c>
      <c r="F174" s="95" t="s">
        <v>79</v>
      </c>
      <c r="G174" s="2" t="s">
        <v>836</v>
      </c>
    </row>
    <row r="175" spans="1:7">
      <c r="A175" s="2" t="s">
        <v>837</v>
      </c>
      <c r="E175" s="124"/>
      <c r="G175" s="2" t="s">
        <v>837</v>
      </c>
    </row>
    <row r="176" spans="1:7">
      <c r="A176" s="2" t="s">
        <v>838</v>
      </c>
      <c r="D176" s="22" t="s">
        <v>541</v>
      </c>
      <c r="E176" s="124">
        <v>0.15037499999999998</v>
      </c>
      <c r="F176" s="95" t="s">
        <v>76</v>
      </c>
      <c r="G176" s="2" t="s">
        <v>838</v>
      </c>
    </row>
    <row r="177" spans="1:9">
      <c r="A177" s="2" t="s">
        <v>839</v>
      </c>
      <c r="D177" s="29" t="s">
        <v>542</v>
      </c>
      <c r="E177" s="124">
        <v>0.58144999999999991</v>
      </c>
      <c r="F177" s="95" t="s">
        <v>79</v>
      </c>
      <c r="G177" s="2" t="s">
        <v>839</v>
      </c>
      <c r="H177" s="124"/>
    </row>
    <row r="178" spans="1:9">
      <c r="A178" s="2" t="s">
        <v>840</v>
      </c>
      <c r="D178" s="29" t="s">
        <v>543</v>
      </c>
      <c r="E178" s="124">
        <v>0.34084999999999999</v>
      </c>
      <c r="F178" s="95" t="s">
        <v>79</v>
      </c>
      <c r="G178" s="2" t="s">
        <v>840</v>
      </c>
      <c r="H178" s="124"/>
    </row>
    <row r="179" spans="1:9">
      <c r="A179" s="2" t="s">
        <v>841</v>
      </c>
      <c r="D179" s="29" t="s">
        <v>544</v>
      </c>
      <c r="E179" s="124">
        <v>0.40099999999999997</v>
      </c>
      <c r="F179" s="95" t="s">
        <v>79</v>
      </c>
      <c r="G179" s="2" t="s">
        <v>841</v>
      </c>
      <c r="H179" s="124"/>
    </row>
    <row r="180" spans="1:9">
      <c r="A180" s="2" t="s">
        <v>842</v>
      </c>
      <c r="E180" s="124"/>
      <c r="G180" s="2" t="s">
        <v>842</v>
      </c>
      <c r="H180" s="124"/>
    </row>
    <row r="181" spans="1:9">
      <c r="A181" s="2" t="s">
        <v>843</v>
      </c>
      <c r="D181" s="22" t="s">
        <v>252</v>
      </c>
      <c r="E181" s="124">
        <v>2.6115124999999999</v>
      </c>
      <c r="F181" s="95" t="s">
        <v>76</v>
      </c>
      <c r="G181" s="2" t="s">
        <v>843</v>
      </c>
      <c r="H181" s="124"/>
    </row>
    <row r="182" spans="1:9">
      <c r="A182" s="2" t="s">
        <v>844</v>
      </c>
      <c r="D182" s="22" t="s">
        <v>253</v>
      </c>
      <c r="E182" s="124">
        <v>2.3909624999999997</v>
      </c>
      <c r="F182" s="95" t="s">
        <v>76</v>
      </c>
      <c r="G182" s="2" t="s">
        <v>844</v>
      </c>
      <c r="H182" s="124"/>
    </row>
    <row r="183" spans="1:9">
      <c r="A183" s="2" t="s">
        <v>845</v>
      </c>
      <c r="E183" s="124"/>
      <c r="G183" s="2" t="s">
        <v>845</v>
      </c>
      <c r="H183" s="124"/>
    </row>
    <row r="184" spans="1:9">
      <c r="A184" s="2" t="s">
        <v>846</v>
      </c>
      <c r="B184" s="80"/>
      <c r="D184" s="94" t="s">
        <v>504</v>
      </c>
      <c r="E184" s="127">
        <v>120.36</v>
      </c>
      <c r="F184" s="95" t="s">
        <v>76</v>
      </c>
      <c r="G184" s="2" t="s">
        <v>846</v>
      </c>
      <c r="H184" s="124"/>
      <c r="I184" s="146" t="s">
        <v>847</v>
      </c>
    </row>
    <row r="185" spans="1:9">
      <c r="A185" s="2" t="s">
        <v>848</v>
      </c>
      <c r="B185" s="80"/>
      <c r="D185" s="94" t="s">
        <v>518</v>
      </c>
      <c r="E185" s="127">
        <v>225</v>
      </c>
      <c r="F185" s="95" t="s">
        <v>79</v>
      </c>
      <c r="G185" s="2" t="s">
        <v>848</v>
      </c>
      <c r="H185" s="124"/>
    </row>
    <row r="186" spans="1:9">
      <c r="A186" s="2" t="s">
        <v>849</v>
      </c>
      <c r="D186" s="94" t="s">
        <v>850</v>
      </c>
      <c r="E186" s="127">
        <v>950</v>
      </c>
      <c r="G186" s="2" t="s">
        <v>849</v>
      </c>
      <c r="H186" s="124"/>
    </row>
    <row r="187" spans="1:9">
      <c r="A187" s="2" t="s">
        <v>851</v>
      </c>
      <c r="D187" s="95" t="s">
        <v>852</v>
      </c>
      <c r="E187" s="128">
        <v>0</v>
      </c>
      <c r="G187" s="2" t="s">
        <v>851</v>
      </c>
      <c r="H187" s="124"/>
    </row>
    <row r="188" spans="1:9">
      <c r="A188" s="2" t="s">
        <v>853</v>
      </c>
      <c r="B188" s="26" t="s">
        <v>854</v>
      </c>
      <c r="D188" s="95" t="s">
        <v>855</v>
      </c>
      <c r="E188" s="127">
        <v>121</v>
      </c>
      <c r="F188" s="95" t="s">
        <v>76</v>
      </c>
      <c r="G188" s="2" t="s">
        <v>853</v>
      </c>
      <c r="H188" s="124"/>
    </row>
    <row r="189" spans="1:9">
      <c r="A189" s="2" t="s">
        <v>856</v>
      </c>
      <c r="B189" s="21" t="s">
        <v>857</v>
      </c>
      <c r="D189" s="2" t="s">
        <v>858</v>
      </c>
      <c r="E189" s="129">
        <v>2.2999999999999998</v>
      </c>
      <c r="F189" s="19" t="s">
        <v>492</v>
      </c>
      <c r="G189" s="2" t="s">
        <v>856</v>
      </c>
      <c r="H189" s="124"/>
      <c r="I189" s="145"/>
    </row>
    <row r="190" spans="1:9">
      <c r="A190" s="2" t="s">
        <v>859</v>
      </c>
      <c r="D190" s="2" t="s">
        <v>860</v>
      </c>
      <c r="E190" s="129">
        <v>0.22055000000000002</v>
      </c>
      <c r="F190" s="19" t="s">
        <v>492</v>
      </c>
      <c r="G190" s="2" t="s">
        <v>859</v>
      </c>
      <c r="H190" s="124"/>
      <c r="I190" s="19"/>
    </row>
    <row r="191" spans="1:9">
      <c r="A191" s="2" t="s">
        <v>861</v>
      </c>
      <c r="B191" s="21" t="s">
        <v>857</v>
      </c>
      <c r="D191" s="2" t="s">
        <v>862</v>
      </c>
      <c r="E191" s="129">
        <v>5.6</v>
      </c>
      <c r="F191" s="19" t="s">
        <v>492</v>
      </c>
      <c r="G191" s="2" t="s">
        <v>861</v>
      </c>
      <c r="H191" s="124"/>
      <c r="I191" s="145"/>
    </row>
    <row r="192" spans="1:9">
      <c r="A192" s="2" t="s">
        <v>863</v>
      </c>
      <c r="D192" s="2" t="s">
        <v>860</v>
      </c>
      <c r="E192" s="129">
        <v>11.093999999999999</v>
      </c>
      <c r="F192" s="19" t="s">
        <v>194</v>
      </c>
      <c r="G192" s="2" t="s">
        <v>863</v>
      </c>
      <c r="H192" s="124"/>
      <c r="I192" s="19"/>
    </row>
    <row r="193" spans="1:9">
      <c r="A193" s="2" t="s">
        <v>864</v>
      </c>
      <c r="E193" s="124"/>
      <c r="F193" s="2"/>
      <c r="G193" s="2" t="s">
        <v>864</v>
      </c>
      <c r="H193" s="124"/>
      <c r="I193" s="2"/>
    </row>
    <row r="194" spans="1:9">
      <c r="A194" s="2" t="s">
        <v>865</v>
      </c>
      <c r="D194" s="5" t="s">
        <v>503</v>
      </c>
      <c r="E194" s="124">
        <v>156</v>
      </c>
      <c r="F194" s="2" t="s">
        <v>423</v>
      </c>
      <c r="G194" s="2" t="s">
        <v>865</v>
      </c>
      <c r="H194" s="124"/>
      <c r="I194" s="2"/>
    </row>
    <row r="195" spans="1:9">
      <c r="A195" s="2" t="s">
        <v>866</v>
      </c>
      <c r="E195" s="124"/>
      <c r="F195" s="2"/>
      <c r="G195" s="2" t="s">
        <v>866</v>
      </c>
      <c r="H195" s="124"/>
      <c r="I195" s="2"/>
    </row>
    <row r="196" spans="1:9">
      <c r="A196" s="2" t="s">
        <v>867</v>
      </c>
      <c r="D196" s="5" t="s">
        <v>519</v>
      </c>
      <c r="E196" s="124">
        <v>144</v>
      </c>
      <c r="F196" s="2" t="s">
        <v>423</v>
      </c>
      <c r="G196" s="2" t="s">
        <v>867</v>
      </c>
      <c r="H196" s="124"/>
      <c r="I196" s="2"/>
    </row>
    <row r="197" spans="1:9">
      <c r="A197" s="2" t="s">
        <v>868</v>
      </c>
      <c r="D197" s="5" t="s">
        <v>869</v>
      </c>
      <c r="E197" s="124">
        <v>310</v>
      </c>
      <c r="F197" s="2" t="s">
        <v>77</v>
      </c>
      <c r="G197" s="2" t="s">
        <v>868</v>
      </c>
      <c r="H197" s="124"/>
      <c r="I197" s="2"/>
    </row>
    <row r="198" spans="1:9">
      <c r="A198" s="2" t="s">
        <v>870</v>
      </c>
      <c r="G198" s="2" t="s">
        <v>870</v>
      </c>
      <c r="H198" s="124"/>
    </row>
    <row r="199" spans="1:9">
      <c r="A199" s="2" t="s">
        <v>871</v>
      </c>
      <c r="D199" s="121" t="s">
        <v>872</v>
      </c>
      <c r="E199" s="125"/>
      <c r="F199" s="122"/>
      <c r="G199" s="2" t="s">
        <v>871</v>
      </c>
      <c r="H199" s="124"/>
      <c r="I199" s="122"/>
    </row>
    <row r="200" spans="1:9">
      <c r="A200" s="2" t="s">
        <v>873</v>
      </c>
      <c r="D200" s="122" t="s">
        <v>874</v>
      </c>
      <c r="E200" s="123">
        <v>20</v>
      </c>
      <c r="F200" s="122" t="s">
        <v>79</v>
      </c>
      <c r="G200" s="2" t="s">
        <v>873</v>
      </c>
      <c r="H200" s="124"/>
      <c r="I200" s="122"/>
    </row>
    <row r="201" spans="1:9">
      <c r="A201" s="2" t="s">
        <v>875</v>
      </c>
      <c r="D201" s="122" t="s">
        <v>876</v>
      </c>
      <c r="E201" s="123">
        <v>12</v>
      </c>
      <c r="F201" s="122" t="s">
        <v>76</v>
      </c>
      <c r="G201" s="2" t="s">
        <v>875</v>
      </c>
      <c r="H201" s="123"/>
      <c r="I201" s="122"/>
    </row>
    <row r="202" spans="1:9" outlineLevel="1">
      <c r="A202" s="2" t="s">
        <v>877</v>
      </c>
      <c r="D202" s="122"/>
      <c r="E202" s="123"/>
      <c r="F202" s="122"/>
      <c r="G202" s="2" t="s">
        <v>877</v>
      </c>
      <c r="H202" s="123"/>
      <c r="I202" s="122"/>
    </row>
    <row r="203" spans="1:9" outlineLevel="1">
      <c r="A203" s="2" t="s">
        <v>878</v>
      </c>
      <c r="D203" s="122" t="s">
        <v>879</v>
      </c>
      <c r="E203" s="123">
        <v>80</v>
      </c>
      <c r="F203" s="122" t="s">
        <v>79</v>
      </c>
      <c r="G203" s="2" t="s">
        <v>878</v>
      </c>
      <c r="H203" s="123"/>
      <c r="I203" s="122"/>
    </row>
    <row r="204" spans="1:9" outlineLevel="1">
      <c r="A204" s="2" t="s">
        <v>880</v>
      </c>
      <c r="D204" s="122" t="s">
        <v>881</v>
      </c>
      <c r="E204" s="123">
        <v>97</v>
      </c>
      <c r="F204" s="122" t="s">
        <v>79</v>
      </c>
      <c r="G204" s="2" t="s">
        <v>880</v>
      </c>
      <c r="H204" s="123"/>
      <c r="I204" s="122"/>
    </row>
    <row r="205" spans="1:9">
      <c r="A205" s="2" t="s">
        <v>882</v>
      </c>
      <c r="E205" s="124"/>
      <c r="G205" s="2" t="s">
        <v>882</v>
      </c>
      <c r="H205" s="124"/>
    </row>
    <row r="206" spans="1:9">
      <c r="A206" s="2" t="s">
        <v>883</v>
      </c>
      <c r="G206" s="2" t="s">
        <v>883</v>
      </c>
    </row>
    <row r="207" spans="1:9">
      <c r="A207" s="2" t="s">
        <v>884</v>
      </c>
      <c r="C207" s="143" t="s">
        <v>885</v>
      </c>
      <c r="D207" s="147" t="s">
        <v>520</v>
      </c>
      <c r="E207" s="148">
        <v>8.9</v>
      </c>
      <c r="F207" s="149" t="s">
        <v>76</v>
      </c>
      <c r="G207" s="2" t="s">
        <v>884</v>
      </c>
      <c r="H207" s="139"/>
      <c r="I207" s="28" t="s">
        <v>886</v>
      </c>
    </row>
    <row r="208" spans="1:9">
      <c r="A208" s="2" t="s">
        <v>887</v>
      </c>
      <c r="C208" s="143" t="s">
        <v>888</v>
      </c>
      <c r="D208" s="147" t="s">
        <v>521</v>
      </c>
      <c r="E208" s="148">
        <v>7.3</v>
      </c>
      <c r="F208" s="149" t="s">
        <v>76</v>
      </c>
      <c r="G208" s="2" t="s">
        <v>887</v>
      </c>
      <c r="H208" s="139"/>
      <c r="I208" s="28" t="s">
        <v>886</v>
      </c>
    </row>
    <row r="209" spans="1:7">
      <c r="A209" s="2" t="s">
        <v>889</v>
      </c>
      <c r="D209" s="96"/>
      <c r="E209" s="139"/>
      <c r="F209" s="23"/>
      <c r="G209" s="2" t="s">
        <v>889</v>
      </c>
    </row>
    <row r="210" spans="1:7">
      <c r="A210" s="2" t="s">
        <v>890</v>
      </c>
      <c r="D210" s="96"/>
      <c r="E210" s="139"/>
      <c r="F210" s="23"/>
      <c r="G210" s="2" t="s">
        <v>890</v>
      </c>
    </row>
    <row r="211" spans="1:7">
      <c r="A211" s="2" t="s">
        <v>891</v>
      </c>
      <c r="D211" s="96"/>
      <c r="E211" s="139"/>
      <c r="F211" s="23"/>
      <c r="G211" s="2" t="s">
        <v>891</v>
      </c>
    </row>
    <row r="212" spans="1:7">
      <c r="A212" s="2" t="s">
        <v>892</v>
      </c>
      <c r="D212" s="96"/>
      <c r="E212" s="139"/>
      <c r="F212" s="23"/>
      <c r="G212" s="2" t="s">
        <v>892</v>
      </c>
    </row>
    <row r="213" spans="1:7">
      <c r="A213" s="2" t="s">
        <v>893</v>
      </c>
      <c r="D213" s="96"/>
      <c r="E213" s="139"/>
      <c r="F213" s="23"/>
      <c r="G213" s="2" t="s">
        <v>893</v>
      </c>
    </row>
    <row r="214" spans="1:7">
      <c r="A214" s="2" t="s">
        <v>894</v>
      </c>
      <c r="D214" s="96"/>
      <c r="E214" s="139"/>
      <c r="F214" s="23"/>
      <c r="G214" s="2" t="s">
        <v>894</v>
      </c>
    </row>
    <row r="215" spans="1:7">
      <c r="A215" s="2" t="s">
        <v>895</v>
      </c>
      <c r="D215" s="96"/>
      <c r="E215" s="139"/>
      <c r="F215" s="23"/>
      <c r="G215" s="2" t="s">
        <v>895</v>
      </c>
    </row>
  </sheetData>
  <sheetProtection algorithmName="SHA-512" hashValue="tXyq+uf4v+hyfGrYygmxSRBvqV5UU9Im7btVhHCgeOx06AUjvbbtDscvP/UcPwoQroEhxaGr5wokOfe+0uRoMg==" saltValue="g/Z3q46Ku78dL+Z1rQVs5g==" spinCount="100000" sheet="1" objects="1" scenarios="1"/>
  <customSheetViews>
    <customSheetView guid="{6FFCD583-56CA-4420-AC43-EFE10261B2DF}" hiddenColumns="1">
      <pageMargins left="0" right="0" top="0" bottom="0" header="0" footer="0"/>
      <pageSetup paperSize="9" orientation="portrait" r:id="rId1"/>
    </customSheetView>
  </customSheetViews>
  <mergeCells count="1">
    <mergeCell ref="L6:V6"/>
  </mergeCells>
  <phoneticPr fontId="26" type="noConversion"/>
  <pageMargins left="0.7" right="0.7" top="0.75" bottom="0.75" header="0.3" footer="0.3"/>
  <pageSetup paperSize="9" orientation="portrait" r:id="rId2"/>
  <headerFooter>
    <oddFooter>&amp;L_x000D_&amp;1#&amp;"Calibri"&amp;10&amp;K000000 Intern gebruik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1">
    <tabColor theme="0" tint="-0.14999847407452621"/>
  </sheetPr>
  <dimension ref="A1:T563"/>
  <sheetViews>
    <sheetView zoomScaleNormal="100" workbookViewId="0">
      <selection activeCell="H16" sqref="H16"/>
    </sheetView>
  </sheetViews>
  <sheetFormatPr baseColWidth="10" defaultColWidth="9.19921875" defaultRowHeight="15.75" customHeight="1"/>
  <cols>
    <col min="1" max="1" width="3.3984375" style="4" customWidth="1"/>
    <col min="2" max="2" width="10.19921875" style="4" bestFit="1" customWidth="1"/>
    <col min="3" max="3" width="1.19921875" style="5" customWidth="1"/>
    <col min="4" max="4" width="17.3984375" style="5" customWidth="1"/>
    <col min="5" max="5" width="16.19921875" style="12" customWidth="1"/>
    <col min="6" max="6" width="3.59765625" style="11" customWidth="1"/>
    <col min="7" max="7" width="1.19921875" style="5" customWidth="1"/>
    <col min="8" max="8" width="29.796875" style="5" customWidth="1"/>
    <col min="9" max="14" width="9.19921875" style="5"/>
    <col min="15" max="15" width="3.796875" style="5" customWidth="1"/>
    <col min="16" max="16" width="2" style="5" customWidth="1"/>
    <col min="17" max="17" width="16.59765625" style="5" customWidth="1"/>
    <col min="18" max="18" width="13.19921875" style="5" customWidth="1"/>
    <col min="19" max="19" width="9.19921875" style="5"/>
    <col min="20" max="20" width="10.19921875" style="5" customWidth="1"/>
    <col min="21" max="16384" width="9.19921875" style="5"/>
  </cols>
  <sheetData>
    <row r="1" spans="1:20" ht="15.75" customHeight="1" thickBot="1">
      <c r="A1" s="85" t="s">
        <v>1527</v>
      </c>
      <c r="B1" s="38"/>
      <c r="D1" s="112" t="s">
        <v>59</v>
      </c>
      <c r="E1" s="117" t="s">
        <v>896</v>
      </c>
      <c r="F1" s="99" t="s">
        <v>897</v>
      </c>
      <c r="H1" s="112"/>
    </row>
    <row r="2" spans="1:20" ht="22.5" customHeight="1">
      <c r="A2" s="38"/>
      <c r="B2" s="100" t="s">
        <v>898</v>
      </c>
      <c r="D2" s="112" t="s">
        <v>64</v>
      </c>
      <c r="E2" s="118" t="s">
        <v>170</v>
      </c>
      <c r="F2" s="101"/>
      <c r="H2" s="112" t="s">
        <v>64</v>
      </c>
      <c r="K2" s="1001"/>
      <c r="L2" s="1002"/>
      <c r="M2" s="1002"/>
      <c r="N2" s="1002"/>
      <c r="O2" s="1002"/>
      <c r="P2" s="1002"/>
      <c r="Q2" s="1014" t="s">
        <v>64</v>
      </c>
      <c r="R2" s="1002"/>
      <c r="S2" s="1002"/>
      <c r="T2" s="1003"/>
    </row>
    <row r="3" spans="1:20" ht="15.75" customHeight="1">
      <c r="A3" s="38"/>
      <c r="B3" s="102" t="s">
        <v>64</v>
      </c>
      <c r="D3" s="113" t="s">
        <v>899</v>
      </c>
      <c r="E3" s="103" t="s">
        <v>554</v>
      </c>
      <c r="F3" s="104">
        <v>12</v>
      </c>
      <c r="H3" s="114" t="s">
        <v>1710</v>
      </c>
      <c r="K3" s="1004"/>
      <c r="L3" s="5" t="s">
        <v>1747</v>
      </c>
      <c r="Q3" s="1015" t="s">
        <v>1749</v>
      </c>
      <c r="R3" s="1009">
        <v>4.3</v>
      </c>
      <c r="S3" s="1010">
        <f>R3-R5</f>
        <v>-2.4000000000000004</v>
      </c>
      <c r="T3" s="1005" t="s">
        <v>1757</v>
      </c>
    </row>
    <row r="4" spans="1:20" ht="15.75" customHeight="1">
      <c r="A4" s="38"/>
      <c r="B4" s="105" t="s">
        <v>545</v>
      </c>
      <c r="D4" s="114" t="s">
        <v>901</v>
      </c>
      <c r="E4" s="106" t="s">
        <v>549</v>
      </c>
      <c r="F4" s="107">
        <v>6</v>
      </c>
      <c r="H4" s="113" t="s">
        <v>929</v>
      </c>
      <c r="K4" s="1004"/>
      <c r="L4" s="5" t="s">
        <v>1747</v>
      </c>
      <c r="Q4" s="1015" t="s">
        <v>1750</v>
      </c>
      <c r="R4" s="1009">
        <v>5.8</v>
      </c>
      <c r="S4" s="1010">
        <f>R4-R5</f>
        <v>-0.90000000000000036</v>
      </c>
      <c r="T4" s="1005" t="s">
        <v>1757</v>
      </c>
    </row>
    <row r="5" spans="1:20" ht="15.75" customHeight="1">
      <c r="A5" s="38"/>
      <c r="B5" s="108" t="s">
        <v>335</v>
      </c>
      <c r="D5" s="114" t="s">
        <v>903</v>
      </c>
      <c r="E5" s="106" t="s">
        <v>547</v>
      </c>
      <c r="F5" s="107">
        <v>3</v>
      </c>
      <c r="K5" s="1017" t="s">
        <v>1756</v>
      </c>
      <c r="L5" s="1018" t="s">
        <v>1747</v>
      </c>
      <c r="M5" s="1018"/>
      <c r="N5" s="1018"/>
      <c r="O5" s="1018"/>
      <c r="P5" s="1018"/>
      <c r="Q5" s="1019" t="s">
        <v>1748</v>
      </c>
      <c r="R5" s="1020">
        <v>6.7</v>
      </c>
      <c r="S5" s="1020">
        <f>R5</f>
        <v>6.7</v>
      </c>
      <c r="T5" s="1021"/>
    </row>
    <row r="6" spans="1:20" ht="15.75" customHeight="1">
      <c r="A6" s="38"/>
      <c r="B6" s="38"/>
      <c r="D6" s="114" t="s">
        <v>904</v>
      </c>
      <c r="E6" s="106" t="s">
        <v>548</v>
      </c>
      <c r="F6" s="107">
        <v>4</v>
      </c>
      <c r="K6" s="1004"/>
      <c r="L6" s="5" t="s">
        <v>1747</v>
      </c>
      <c r="Q6" s="1015" t="s">
        <v>1751</v>
      </c>
      <c r="R6" s="1009">
        <v>8.1999999999999993</v>
      </c>
      <c r="S6" s="1011">
        <f>R6-R5</f>
        <v>1.4999999999999991</v>
      </c>
      <c r="T6" s="1005" t="s">
        <v>1758</v>
      </c>
    </row>
    <row r="7" spans="1:20" ht="15.75" customHeight="1">
      <c r="A7" s="38"/>
      <c r="B7" s="38"/>
      <c r="D7" s="114" t="s">
        <v>906</v>
      </c>
      <c r="E7" s="106" t="s">
        <v>554</v>
      </c>
      <c r="F7" s="107">
        <v>12</v>
      </c>
      <c r="K7" s="1004"/>
      <c r="L7" s="5" t="s">
        <v>1747</v>
      </c>
      <c r="Q7" s="1015" t="s">
        <v>1752</v>
      </c>
      <c r="R7" s="1009">
        <v>9.3000000000000007</v>
      </c>
      <c r="S7" s="1011">
        <f>R7-R5</f>
        <v>2.6000000000000005</v>
      </c>
      <c r="T7" s="1005" t="s">
        <v>1758</v>
      </c>
    </row>
    <row r="8" spans="1:20" ht="15.75" customHeight="1">
      <c r="A8" s="38"/>
      <c r="B8" s="38"/>
      <c r="D8" s="114" t="s">
        <v>907</v>
      </c>
      <c r="E8" s="106" t="s">
        <v>554</v>
      </c>
      <c r="F8" s="107">
        <v>12</v>
      </c>
      <c r="K8" s="1004"/>
      <c r="L8" s="5" t="s">
        <v>1747</v>
      </c>
      <c r="Q8" s="1015" t="s">
        <v>1753</v>
      </c>
      <c r="R8" s="1009">
        <v>10.8</v>
      </c>
      <c r="S8" s="1011">
        <f>R8-R5</f>
        <v>4.1000000000000005</v>
      </c>
      <c r="T8" s="1005" t="s">
        <v>1758</v>
      </c>
    </row>
    <row r="9" spans="1:20" ht="18" customHeight="1">
      <c r="A9" s="38"/>
      <c r="B9" s="38"/>
      <c r="D9" s="114" t="s">
        <v>908</v>
      </c>
      <c r="E9" s="106" t="s">
        <v>555</v>
      </c>
      <c r="F9" s="107">
        <v>11</v>
      </c>
      <c r="K9" s="1004"/>
      <c r="L9" s="5" t="s">
        <v>1747</v>
      </c>
      <c r="Q9" s="1015" t="s">
        <v>1754</v>
      </c>
      <c r="R9" s="1009">
        <v>12.6</v>
      </c>
      <c r="S9" s="1011">
        <f>R9-R5</f>
        <v>5.8999999999999995</v>
      </c>
      <c r="T9" s="1005" t="s">
        <v>1758</v>
      </c>
    </row>
    <row r="10" spans="1:20" ht="15.75" customHeight="1" thickBot="1">
      <c r="A10" s="38"/>
      <c r="B10" s="38"/>
      <c r="C10" s="109"/>
      <c r="D10" s="114" t="s">
        <v>910</v>
      </c>
      <c r="E10" s="106" t="s">
        <v>548</v>
      </c>
      <c r="F10" s="107">
        <v>4</v>
      </c>
      <c r="K10" s="1006"/>
      <c r="L10" s="1007" t="s">
        <v>1747</v>
      </c>
      <c r="M10" s="1007"/>
      <c r="N10" s="1007"/>
      <c r="O10" s="1007"/>
      <c r="P10" s="1007"/>
      <c r="Q10" s="1016" t="s">
        <v>1755</v>
      </c>
      <c r="R10" s="1012">
        <v>14.3</v>
      </c>
      <c r="S10" s="1013">
        <f>R10-R5</f>
        <v>7.6000000000000005</v>
      </c>
      <c r="T10" s="1008" t="s">
        <v>1758</v>
      </c>
    </row>
    <row r="11" spans="1:20" ht="28" customHeight="1">
      <c r="A11" s="38"/>
      <c r="B11" s="91"/>
      <c r="D11" s="114" t="s">
        <v>911</v>
      </c>
      <c r="E11" s="106" t="s">
        <v>554</v>
      </c>
      <c r="F11" s="107">
        <v>12</v>
      </c>
    </row>
    <row r="12" spans="1:20" ht="15.75" customHeight="1">
      <c r="A12" s="38"/>
      <c r="B12" s="38"/>
      <c r="D12" s="114" t="s">
        <v>912</v>
      </c>
      <c r="E12" s="106" t="s">
        <v>551</v>
      </c>
      <c r="F12" s="107">
        <v>8</v>
      </c>
    </row>
    <row r="13" spans="1:20" ht="15.75" customHeight="1">
      <c r="A13" s="38"/>
      <c r="B13" s="38"/>
      <c r="D13" s="114" t="s">
        <v>912</v>
      </c>
      <c r="E13" s="106" t="s">
        <v>552</v>
      </c>
      <c r="F13" s="107">
        <v>9</v>
      </c>
    </row>
    <row r="14" spans="1:20" ht="17" customHeight="1">
      <c r="A14" s="38"/>
      <c r="B14" s="38"/>
      <c r="D14" s="114" t="s">
        <v>913</v>
      </c>
      <c r="E14" s="106" t="s">
        <v>546</v>
      </c>
      <c r="F14" s="107">
        <v>1</v>
      </c>
    </row>
    <row r="15" spans="1:20" ht="15.75" customHeight="1">
      <c r="A15" s="38"/>
      <c r="B15" s="38"/>
      <c r="D15" s="114" t="s">
        <v>900</v>
      </c>
      <c r="E15" s="106" t="s">
        <v>546</v>
      </c>
      <c r="F15" s="107">
        <v>1</v>
      </c>
    </row>
    <row r="16" spans="1:20" ht="37.5" customHeight="1">
      <c r="A16" s="38"/>
      <c r="B16" s="38"/>
      <c r="D16" s="114" t="s">
        <v>915</v>
      </c>
      <c r="E16" s="106" t="s">
        <v>546</v>
      </c>
      <c r="F16" s="107">
        <v>1</v>
      </c>
    </row>
    <row r="17" spans="2:7" ht="15.75" customHeight="1">
      <c r="B17" s="38"/>
      <c r="D17" s="114" t="s">
        <v>916</v>
      </c>
      <c r="E17" s="106" t="s">
        <v>546</v>
      </c>
      <c r="F17" s="107">
        <v>1</v>
      </c>
    </row>
    <row r="18" spans="2:7" ht="15.75" customHeight="1">
      <c r="D18" s="114" t="s">
        <v>917</v>
      </c>
      <c r="E18" s="106" t="s">
        <v>548</v>
      </c>
      <c r="F18" s="107">
        <v>4</v>
      </c>
    </row>
    <row r="19" spans="2:7" ht="15.75" customHeight="1">
      <c r="D19" s="114" t="s">
        <v>919</v>
      </c>
      <c r="E19" s="106" t="s">
        <v>554</v>
      </c>
      <c r="F19" s="107">
        <v>12</v>
      </c>
    </row>
    <row r="20" spans="2:7" ht="15.75" customHeight="1">
      <c r="D20" s="114" t="s">
        <v>921</v>
      </c>
      <c r="E20" s="110" t="s">
        <v>553</v>
      </c>
      <c r="F20" s="111">
        <v>10</v>
      </c>
      <c r="G20" s="107"/>
    </row>
    <row r="21" spans="2:7" ht="31" customHeight="1">
      <c r="D21" s="114" t="s">
        <v>923</v>
      </c>
      <c r="E21" s="106" t="s">
        <v>552</v>
      </c>
      <c r="F21" s="107">
        <v>9</v>
      </c>
    </row>
    <row r="22" spans="2:7" ht="15.75" customHeight="1">
      <c r="B22" s="39"/>
      <c r="D22" s="114" t="s">
        <v>925</v>
      </c>
      <c r="E22" s="106" t="s">
        <v>555</v>
      </c>
      <c r="F22" s="107">
        <v>11</v>
      </c>
    </row>
    <row r="23" spans="2:7" ht="15.75" customHeight="1">
      <c r="D23" s="114" t="s">
        <v>902</v>
      </c>
      <c r="E23" s="106" t="s">
        <v>548</v>
      </c>
      <c r="F23" s="107">
        <v>4</v>
      </c>
    </row>
    <row r="24" spans="2:7" ht="15.75" customHeight="1">
      <c r="D24" s="114" t="s">
        <v>927</v>
      </c>
      <c r="E24" s="106" t="s">
        <v>550</v>
      </c>
      <c r="F24" s="107">
        <v>7</v>
      </c>
    </row>
    <row r="25" spans="2:7" ht="15.75" customHeight="1">
      <c r="D25" s="114"/>
      <c r="E25" s="106"/>
      <c r="F25" s="107"/>
    </row>
    <row r="26" spans="2:7" ht="15.75" customHeight="1">
      <c r="D26" s="114" t="s">
        <v>928</v>
      </c>
      <c r="E26" s="106" t="s">
        <v>550</v>
      </c>
      <c r="F26" s="107">
        <v>7</v>
      </c>
    </row>
    <row r="27" spans="2:7" ht="15.75" customHeight="1">
      <c r="D27" s="114" t="s">
        <v>930</v>
      </c>
      <c r="E27" s="106" t="s">
        <v>555</v>
      </c>
      <c r="F27" s="107">
        <v>11</v>
      </c>
    </row>
    <row r="28" spans="2:7" ht="15.75" customHeight="1">
      <c r="D28" s="114" t="s">
        <v>931</v>
      </c>
      <c r="E28" s="106" t="s">
        <v>549</v>
      </c>
      <c r="F28" s="107">
        <v>6</v>
      </c>
    </row>
    <row r="29" spans="2:7" ht="15.75" customHeight="1">
      <c r="D29" s="114" t="s">
        <v>932</v>
      </c>
      <c r="E29" s="106" t="s">
        <v>554</v>
      </c>
      <c r="F29" s="107">
        <v>12</v>
      </c>
    </row>
    <row r="30" spans="2:7" ht="15.75" customHeight="1">
      <c r="D30" s="114" t="s">
        <v>933</v>
      </c>
      <c r="E30" s="106" t="s">
        <v>548</v>
      </c>
      <c r="F30" s="107">
        <v>4</v>
      </c>
    </row>
    <row r="31" spans="2:7" ht="15.75" customHeight="1">
      <c r="D31" s="114" t="s">
        <v>934</v>
      </c>
      <c r="E31" s="106" t="s">
        <v>546</v>
      </c>
      <c r="F31" s="107">
        <v>1</v>
      </c>
    </row>
    <row r="32" spans="2:7" ht="15.75" customHeight="1">
      <c r="D32" s="114" t="s">
        <v>935</v>
      </c>
      <c r="E32" s="106" t="s">
        <v>546</v>
      </c>
      <c r="F32" s="107">
        <v>1</v>
      </c>
    </row>
    <row r="33" spans="4:6" ht="15.75" customHeight="1">
      <c r="D33" s="114" t="s">
        <v>936</v>
      </c>
      <c r="E33" s="106" t="s">
        <v>550</v>
      </c>
      <c r="F33" s="107">
        <v>7</v>
      </c>
    </row>
    <row r="34" spans="4:6" ht="15.75" customHeight="1">
      <c r="D34" s="114" t="s">
        <v>937</v>
      </c>
      <c r="E34" s="106" t="s">
        <v>554</v>
      </c>
      <c r="F34" s="107">
        <v>12</v>
      </c>
    </row>
    <row r="35" spans="4:6" ht="15.75" customHeight="1">
      <c r="D35" s="114" t="s">
        <v>938</v>
      </c>
      <c r="E35" s="106" t="s">
        <v>552</v>
      </c>
      <c r="F35" s="107">
        <v>9</v>
      </c>
    </row>
    <row r="36" spans="4:6" ht="15.75" customHeight="1">
      <c r="D36" s="114" t="s">
        <v>939</v>
      </c>
      <c r="E36" s="106" t="s">
        <v>555</v>
      </c>
      <c r="F36" s="107">
        <v>11</v>
      </c>
    </row>
    <row r="37" spans="4:6" ht="15.75" customHeight="1">
      <c r="D37" s="114" t="s">
        <v>940</v>
      </c>
      <c r="E37" s="106" t="s">
        <v>549</v>
      </c>
      <c r="F37" s="107">
        <v>6</v>
      </c>
    </row>
    <row r="38" spans="4:6" ht="15.75" customHeight="1">
      <c r="D38" s="114" t="s">
        <v>941</v>
      </c>
      <c r="E38" s="106" t="s">
        <v>554</v>
      </c>
      <c r="F38" s="107">
        <v>12</v>
      </c>
    </row>
    <row r="39" spans="4:6" ht="15.75" customHeight="1">
      <c r="D39" s="114" t="s">
        <v>941</v>
      </c>
      <c r="E39" s="106" t="s">
        <v>554</v>
      </c>
      <c r="F39" s="107">
        <v>12</v>
      </c>
    </row>
    <row r="40" spans="4:6" ht="15.75" customHeight="1">
      <c r="D40" s="114" t="s">
        <v>942</v>
      </c>
      <c r="E40" s="106" t="s">
        <v>554</v>
      </c>
      <c r="F40" s="107">
        <v>12</v>
      </c>
    </row>
    <row r="41" spans="4:6" ht="15.75" customHeight="1">
      <c r="D41" s="114" t="s">
        <v>943</v>
      </c>
      <c r="E41" s="106" t="s">
        <v>554</v>
      </c>
      <c r="F41" s="107">
        <v>12</v>
      </c>
    </row>
    <row r="42" spans="4:6" ht="15.75" customHeight="1">
      <c r="D42" s="114" t="s">
        <v>944</v>
      </c>
      <c r="E42" s="106" t="s">
        <v>550</v>
      </c>
      <c r="F42" s="107">
        <v>7</v>
      </c>
    </row>
    <row r="43" spans="4:6" ht="15.75" customHeight="1">
      <c r="D43" s="114" t="s">
        <v>945</v>
      </c>
      <c r="E43" s="106" t="s">
        <v>549</v>
      </c>
      <c r="F43" s="107">
        <v>6</v>
      </c>
    </row>
    <row r="44" spans="4:6" ht="15.75" customHeight="1">
      <c r="D44" s="114" t="s">
        <v>945</v>
      </c>
      <c r="E44" s="106" t="s">
        <v>553</v>
      </c>
      <c r="F44" s="107">
        <v>10</v>
      </c>
    </row>
    <row r="45" spans="4:6" ht="15.75" customHeight="1">
      <c r="D45" s="114" t="s">
        <v>946</v>
      </c>
      <c r="E45" s="106" t="s">
        <v>555</v>
      </c>
      <c r="F45" s="107">
        <v>11</v>
      </c>
    </row>
    <row r="46" spans="4:6" ht="15.75" customHeight="1">
      <c r="D46" s="114" t="s">
        <v>947</v>
      </c>
      <c r="E46" s="106" t="s">
        <v>555</v>
      </c>
      <c r="F46" s="107">
        <v>11</v>
      </c>
    </row>
    <row r="47" spans="4:6" ht="15.75" customHeight="1">
      <c r="D47" s="114" t="s">
        <v>948</v>
      </c>
      <c r="E47" s="106" t="s">
        <v>546</v>
      </c>
      <c r="F47" s="107">
        <v>1</v>
      </c>
    </row>
    <row r="48" spans="4:6" ht="15.75" customHeight="1">
      <c r="D48" s="114" t="s">
        <v>949</v>
      </c>
      <c r="E48" s="106" t="s">
        <v>549</v>
      </c>
      <c r="F48" s="107">
        <v>6</v>
      </c>
    </row>
    <row r="49" spans="4:6" ht="15.75" customHeight="1">
      <c r="D49" s="114" t="s">
        <v>950</v>
      </c>
      <c r="E49" s="106" t="s">
        <v>555</v>
      </c>
      <c r="F49" s="107">
        <v>11</v>
      </c>
    </row>
    <row r="50" spans="4:6" ht="15.75" customHeight="1">
      <c r="D50" s="114" t="s">
        <v>951</v>
      </c>
      <c r="E50" s="106" t="s">
        <v>551</v>
      </c>
      <c r="F50" s="107">
        <v>8</v>
      </c>
    </row>
    <row r="51" spans="4:6" ht="15.75" customHeight="1">
      <c r="D51" s="114" t="s">
        <v>952</v>
      </c>
      <c r="E51" s="106" t="s">
        <v>549</v>
      </c>
      <c r="F51" s="107">
        <v>6</v>
      </c>
    </row>
    <row r="52" spans="4:6" ht="15.75" customHeight="1">
      <c r="D52" s="114" t="s">
        <v>953</v>
      </c>
      <c r="E52" s="106" t="s">
        <v>547</v>
      </c>
      <c r="F52" s="107">
        <v>3</v>
      </c>
    </row>
    <row r="53" spans="4:6" ht="15.75" customHeight="1">
      <c r="D53" s="114" t="s">
        <v>954</v>
      </c>
      <c r="E53" s="106" t="s">
        <v>547</v>
      </c>
      <c r="F53" s="107">
        <v>3</v>
      </c>
    </row>
    <row r="54" spans="4:6" ht="15.75" customHeight="1">
      <c r="D54" s="114" t="s">
        <v>954</v>
      </c>
      <c r="E54" s="106" t="s">
        <v>550</v>
      </c>
      <c r="F54" s="107">
        <v>7</v>
      </c>
    </row>
    <row r="55" spans="4:6" ht="15.75" customHeight="1">
      <c r="D55" s="114" t="s">
        <v>955</v>
      </c>
      <c r="E55" s="106" t="s">
        <v>552</v>
      </c>
      <c r="F55" s="107">
        <v>9</v>
      </c>
    </row>
    <row r="56" spans="4:6" ht="15.75" customHeight="1">
      <c r="D56" s="114" t="s">
        <v>956</v>
      </c>
      <c r="E56" s="106" t="s">
        <v>548</v>
      </c>
      <c r="F56" s="107">
        <v>4</v>
      </c>
    </row>
    <row r="57" spans="4:6" ht="15.75" customHeight="1">
      <c r="D57" s="114" t="s">
        <v>957</v>
      </c>
      <c r="E57" s="106" t="s">
        <v>554</v>
      </c>
      <c r="F57" s="107">
        <v>12</v>
      </c>
    </row>
    <row r="58" spans="4:6" ht="15.75" customHeight="1">
      <c r="D58" s="114" t="s">
        <v>958</v>
      </c>
      <c r="E58" s="106" t="s">
        <v>554</v>
      </c>
      <c r="F58" s="107">
        <v>12</v>
      </c>
    </row>
    <row r="59" spans="4:6" ht="15.75" customHeight="1">
      <c r="D59" s="114" t="s">
        <v>959</v>
      </c>
      <c r="E59" s="106" t="s">
        <v>548</v>
      </c>
      <c r="F59" s="107">
        <v>4</v>
      </c>
    </row>
    <row r="60" spans="4:6" ht="15.75" customHeight="1">
      <c r="D60" s="114" t="s">
        <v>960</v>
      </c>
      <c r="E60" s="106" t="s">
        <v>551</v>
      </c>
      <c r="F60" s="107">
        <v>8</v>
      </c>
    </row>
    <row r="61" spans="4:6" ht="15.75" customHeight="1">
      <c r="D61" s="114" t="s">
        <v>961</v>
      </c>
      <c r="E61" s="106" t="s">
        <v>555</v>
      </c>
      <c r="F61" s="107">
        <v>11</v>
      </c>
    </row>
    <row r="62" spans="4:6" ht="15.75" customHeight="1">
      <c r="D62" s="114" t="s">
        <v>962</v>
      </c>
      <c r="E62" s="106" t="s">
        <v>552</v>
      </c>
      <c r="F62" s="107">
        <v>9</v>
      </c>
    </row>
    <row r="63" spans="4:6" ht="15.75" customHeight="1">
      <c r="D63" s="114" t="s">
        <v>963</v>
      </c>
      <c r="E63" s="106" t="s">
        <v>546</v>
      </c>
      <c r="F63" s="107">
        <v>1</v>
      </c>
    </row>
    <row r="64" spans="4:6" ht="15.75" customHeight="1">
      <c r="D64" s="114" t="s">
        <v>964</v>
      </c>
      <c r="E64" s="106" t="s">
        <v>555</v>
      </c>
      <c r="F64" s="107">
        <v>11</v>
      </c>
    </row>
    <row r="65" spans="4:6" ht="15.75" customHeight="1">
      <c r="D65" s="114" t="s">
        <v>965</v>
      </c>
      <c r="E65" s="106" t="s">
        <v>555</v>
      </c>
      <c r="F65" s="107">
        <v>11</v>
      </c>
    </row>
    <row r="66" spans="4:6" ht="15.75" customHeight="1">
      <c r="D66" s="114" t="s">
        <v>966</v>
      </c>
      <c r="E66" s="106" t="s">
        <v>546</v>
      </c>
      <c r="F66" s="107">
        <v>1</v>
      </c>
    </row>
    <row r="67" spans="4:6" ht="15.75" customHeight="1">
      <c r="D67" s="114" t="s">
        <v>967</v>
      </c>
      <c r="E67" s="106" t="s">
        <v>554</v>
      </c>
      <c r="F67" s="107">
        <v>12</v>
      </c>
    </row>
    <row r="68" spans="4:6" ht="15.75" customHeight="1">
      <c r="D68" s="114" t="s">
        <v>968</v>
      </c>
      <c r="E68" s="106" t="s">
        <v>554</v>
      </c>
      <c r="F68" s="107">
        <v>12</v>
      </c>
    </row>
    <row r="69" spans="4:6" ht="15.75" customHeight="1">
      <c r="D69" s="114" t="s">
        <v>969</v>
      </c>
      <c r="E69" s="106" t="s">
        <v>548</v>
      </c>
      <c r="F69" s="107">
        <v>4</v>
      </c>
    </row>
    <row r="70" spans="4:6" ht="15.75" customHeight="1">
      <c r="D70" s="114" t="s">
        <v>970</v>
      </c>
      <c r="E70" s="106" t="s">
        <v>547</v>
      </c>
      <c r="F70" s="107">
        <v>3</v>
      </c>
    </row>
    <row r="71" spans="4:6" ht="15.75" customHeight="1">
      <c r="D71" s="114" t="s">
        <v>971</v>
      </c>
      <c r="E71" s="106" t="s">
        <v>554</v>
      </c>
      <c r="F71" s="107">
        <v>12</v>
      </c>
    </row>
    <row r="72" spans="4:6" ht="15.75" customHeight="1">
      <c r="D72" s="114" t="s">
        <v>972</v>
      </c>
      <c r="E72" s="106" t="s">
        <v>554</v>
      </c>
      <c r="F72" s="107">
        <v>12</v>
      </c>
    </row>
    <row r="73" spans="4:6" ht="15.75" customHeight="1">
      <c r="D73" s="114" t="s">
        <v>973</v>
      </c>
      <c r="E73" s="106" t="s">
        <v>548</v>
      </c>
      <c r="F73" s="107">
        <v>4</v>
      </c>
    </row>
    <row r="74" spans="4:6" ht="15.75" customHeight="1">
      <c r="D74" s="114" t="s">
        <v>974</v>
      </c>
      <c r="E74" s="106" t="s">
        <v>555</v>
      </c>
      <c r="F74" s="107">
        <v>11</v>
      </c>
    </row>
    <row r="75" spans="4:6" ht="15.75" customHeight="1">
      <c r="D75" s="114" t="s">
        <v>975</v>
      </c>
      <c r="E75" s="106" t="s">
        <v>555</v>
      </c>
      <c r="F75" s="107">
        <v>11</v>
      </c>
    </row>
    <row r="76" spans="4:6" ht="15.75" customHeight="1">
      <c r="D76" s="114" t="s">
        <v>976</v>
      </c>
      <c r="E76" s="106" t="s">
        <v>549</v>
      </c>
      <c r="F76" s="107">
        <v>6</v>
      </c>
    </row>
    <row r="77" spans="4:6" ht="15.75" customHeight="1">
      <c r="D77" s="114" t="s">
        <v>977</v>
      </c>
      <c r="E77" s="106" t="s">
        <v>554</v>
      </c>
      <c r="F77" s="107">
        <v>12</v>
      </c>
    </row>
    <row r="78" spans="4:6" ht="15.75" customHeight="1">
      <c r="D78" s="114" t="s">
        <v>978</v>
      </c>
      <c r="E78" s="106" t="s">
        <v>554</v>
      </c>
      <c r="F78" s="107">
        <v>12</v>
      </c>
    </row>
    <row r="79" spans="4:6" ht="15.75" customHeight="1">
      <c r="D79" s="114" t="s">
        <v>979</v>
      </c>
      <c r="E79" s="106" t="s">
        <v>554</v>
      </c>
      <c r="F79" s="107">
        <v>12</v>
      </c>
    </row>
    <row r="80" spans="4:6" ht="15.75" customHeight="1">
      <c r="D80" s="114" t="s">
        <v>980</v>
      </c>
      <c r="E80" s="106" t="s">
        <v>548</v>
      </c>
      <c r="F80" s="107">
        <v>4</v>
      </c>
    </row>
    <row r="81" spans="4:6" ht="15.75" customHeight="1">
      <c r="D81" s="114" t="s">
        <v>981</v>
      </c>
      <c r="E81" s="106" t="s">
        <v>554</v>
      </c>
      <c r="F81" s="107">
        <v>12</v>
      </c>
    </row>
    <row r="82" spans="4:6" ht="15.75" customHeight="1">
      <c r="D82" s="114" t="s">
        <v>982</v>
      </c>
      <c r="E82" s="106" t="s">
        <v>546</v>
      </c>
      <c r="F82" s="107">
        <v>1</v>
      </c>
    </row>
    <row r="83" spans="4:6" ht="15.75" customHeight="1">
      <c r="D83" s="114" t="s">
        <v>905</v>
      </c>
      <c r="E83" s="106" t="s">
        <v>546</v>
      </c>
      <c r="F83" s="107">
        <v>1</v>
      </c>
    </row>
    <row r="84" spans="4:6" ht="15.75" customHeight="1">
      <c r="D84" s="114" t="s">
        <v>983</v>
      </c>
      <c r="E84" s="106" t="s">
        <v>548</v>
      </c>
      <c r="F84" s="107">
        <v>4</v>
      </c>
    </row>
    <row r="85" spans="4:6" ht="15.75" customHeight="1">
      <c r="D85" s="114" t="s">
        <v>984</v>
      </c>
      <c r="E85" s="106" t="s">
        <v>554</v>
      </c>
      <c r="F85" s="107">
        <v>12</v>
      </c>
    </row>
    <row r="86" spans="4:6" ht="15.75" customHeight="1">
      <c r="D86" s="114" t="s">
        <v>984</v>
      </c>
      <c r="E86" s="106" t="s">
        <v>555</v>
      </c>
      <c r="F86" s="107">
        <v>11</v>
      </c>
    </row>
    <row r="87" spans="4:6" ht="15.75" customHeight="1">
      <c r="D87" s="114" t="s">
        <v>985</v>
      </c>
      <c r="E87" s="106" t="s">
        <v>554</v>
      </c>
      <c r="F87" s="107">
        <v>12</v>
      </c>
    </row>
    <row r="88" spans="4:6" ht="15.75" customHeight="1">
      <c r="D88" s="114" t="s">
        <v>986</v>
      </c>
      <c r="E88" s="106" t="s">
        <v>549</v>
      </c>
      <c r="F88" s="107">
        <v>6</v>
      </c>
    </row>
    <row r="89" spans="4:6" ht="15.75" customHeight="1">
      <c r="D89" s="114" t="s">
        <v>987</v>
      </c>
      <c r="E89" s="106" t="s">
        <v>554</v>
      </c>
      <c r="F89" s="107">
        <v>12</v>
      </c>
    </row>
    <row r="90" spans="4:6" ht="15.75" customHeight="1">
      <c r="D90" s="114" t="s">
        <v>987</v>
      </c>
      <c r="E90" s="106" t="s">
        <v>554</v>
      </c>
      <c r="F90" s="107">
        <v>12</v>
      </c>
    </row>
    <row r="91" spans="4:6" ht="15.75" customHeight="1">
      <c r="D91" s="114" t="s">
        <v>988</v>
      </c>
      <c r="E91" s="106" t="s">
        <v>546</v>
      </c>
      <c r="F91" s="107">
        <v>1</v>
      </c>
    </row>
    <row r="92" spans="4:6" ht="15.75" customHeight="1">
      <c r="D92" s="114" t="s">
        <v>989</v>
      </c>
      <c r="E92" s="106" t="s">
        <v>554</v>
      </c>
      <c r="F92" s="107">
        <v>12</v>
      </c>
    </row>
    <row r="93" spans="4:6" ht="15.75" customHeight="1">
      <c r="D93" s="114" t="s">
        <v>990</v>
      </c>
      <c r="E93" s="106" t="s">
        <v>548</v>
      </c>
      <c r="F93" s="107">
        <v>4</v>
      </c>
    </row>
    <row r="94" spans="4:6" ht="15.75" customHeight="1">
      <c r="D94" s="114" t="s">
        <v>991</v>
      </c>
      <c r="E94" s="106" t="s">
        <v>547</v>
      </c>
      <c r="F94" s="107">
        <v>3</v>
      </c>
    </row>
    <row r="95" spans="4:6" ht="15.75" customHeight="1">
      <c r="D95" s="114" t="s">
        <v>992</v>
      </c>
      <c r="E95" s="106" t="s">
        <v>554</v>
      </c>
      <c r="F95" s="107">
        <v>12</v>
      </c>
    </row>
    <row r="96" spans="4:6" ht="15.75" customHeight="1">
      <c r="D96" s="114" t="s">
        <v>993</v>
      </c>
      <c r="E96" s="106" t="s">
        <v>548</v>
      </c>
      <c r="F96" s="107">
        <v>4</v>
      </c>
    </row>
    <row r="97" spans="4:6" ht="15.75" customHeight="1">
      <c r="D97" s="114" t="s">
        <v>994</v>
      </c>
      <c r="E97" s="106" t="s">
        <v>550</v>
      </c>
      <c r="F97" s="107">
        <v>7</v>
      </c>
    </row>
    <row r="98" spans="4:6" ht="15.75" customHeight="1">
      <c r="D98" s="114" t="s">
        <v>995</v>
      </c>
      <c r="E98" s="106" t="s">
        <v>549</v>
      </c>
      <c r="F98" s="107">
        <v>6</v>
      </c>
    </row>
    <row r="99" spans="4:6" ht="15.75" customHeight="1">
      <c r="D99" s="114" t="s">
        <v>996</v>
      </c>
      <c r="E99" s="106" t="s">
        <v>551</v>
      </c>
      <c r="F99" s="107">
        <v>8</v>
      </c>
    </row>
    <row r="100" spans="4:6" ht="15.75" customHeight="1">
      <c r="D100" s="114" t="s">
        <v>997</v>
      </c>
      <c r="E100" s="106" t="s">
        <v>554</v>
      </c>
      <c r="F100" s="107">
        <v>12</v>
      </c>
    </row>
    <row r="101" spans="4:6" ht="15.75" customHeight="1">
      <c r="D101" s="114" t="s">
        <v>998</v>
      </c>
      <c r="E101" s="106" t="s">
        <v>546</v>
      </c>
      <c r="F101" s="107">
        <v>1</v>
      </c>
    </row>
    <row r="102" spans="4:6" ht="15.75" customHeight="1">
      <c r="D102" s="114" t="s">
        <v>999</v>
      </c>
      <c r="E102" s="106" t="s">
        <v>546</v>
      </c>
      <c r="F102" s="107">
        <v>1</v>
      </c>
    </row>
    <row r="103" spans="4:6" ht="15.75" customHeight="1">
      <c r="D103" s="114" t="s">
        <v>1000</v>
      </c>
      <c r="E103" s="106" t="s">
        <v>547</v>
      </c>
      <c r="F103" s="107">
        <v>3</v>
      </c>
    </row>
    <row r="104" spans="4:6" ht="15.75" customHeight="1">
      <c r="D104" s="114" t="s">
        <v>1001</v>
      </c>
      <c r="E104" s="106" t="s">
        <v>548</v>
      </c>
      <c r="F104" s="107">
        <v>4</v>
      </c>
    </row>
    <row r="105" spans="4:6" ht="15.75" customHeight="1">
      <c r="D105" s="114" t="s">
        <v>1002</v>
      </c>
      <c r="E105" s="106" t="s">
        <v>546</v>
      </c>
      <c r="F105" s="107">
        <v>1</v>
      </c>
    </row>
    <row r="106" spans="4:6" ht="15.75" customHeight="1">
      <c r="D106" s="114" t="s">
        <v>1003</v>
      </c>
      <c r="E106" s="106" t="s">
        <v>550</v>
      </c>
      <c r="F106" s="107">
        <v>7</v>
      </c>
    </row>
    <row r="107" spans="4:6" ht="15.75" customHeight="1">
      <c r="D107" s="114" t="s">
        <v>1004</v>
      </c>
      <c r="E107" s="106" t="s">
        <v>550</v>
      </c>
      <c r="F107" s="107">
        <v>7</v>
      </c>
    </row>
    <row r="108" spans="4:6" ht="15.75" customHeight="1">
      <c r="D108" s="114" t="s">
        <v>1005</v>
      </c>
      <c r="E108" s="106" t="s">
        <v>554</v>
      </c>
      <c r="F108" s="107">
        <v>12</v>
      </c>
    </row>
    <row r="109" spans="4:6" ht="15.75" customHeight="1">
      <c r="D109" s="114" t="s">
        <v>1006</v>
      </c>
      <c r="E109" s="106" t="s">
        <v>548</v>
      </c>
      <c r="F109" s="107">
        <v>4</v>
      </c>
    </row>
    <row r="110" spans="4:6" ht="15.75" customHeight="1">
      <c r="D110" s="114" t="s">
        <v>1007</v>
      </c>
      <c r="E110" s="106" t="s">
        <v>548</v>
      </c>
      <c r="F110" s="107">
        <v>4</v>
      </c>
    </row>
    <row r="111" spans="4:6" ht="15.75" customHeight="1">
      <c r="D111" s="114" t="s">
        <v>1008</v>
      </c>
      <c r="E111" s="106" t="s">
        <v>555</v>
      </c>
      <c r="F111" s="107">
        <v>11</v>
      </c>
    </row>
    <row r="112" spans="4:6" ht="15.75" customHeight="1">
      <c r="D112" s="114" t="s">
        <v>1009</v>
      </c>
      <c r="E112" s="106" t="s">
        <v>547</v>
      </c>
      <c r="F112" s="107">
        <v>3</v>
      </c>
    </row>
    <row r="113" spans="4:6" ht="15.75" customHeight="1">
      <c r="D113" s="114" t="s">
        <v>1010</v>
      </c>
      <c r="E113" s="106" t="s">
        <v>554</v>
      </c>
      <c r="F113" s="107">
        <v>12</v>
      </c>
    </row>
    <row r="114" spans="4:6" ht="15.75" customHeight="1">
      <c r="D114" s="114" t="s">
        <v>1011</v>
      </c>
      <c r="E114" s="106" t="s">
        <v>554</v>
      </c>
      <c r="F114" s="107">
        <v>12</v>
      </c>
    </row>
    <row r="115" spans="4:6" ht="15.75" customHeight="1">
      <c r="D115" s="114" t="s">
        <v>1011</v>
      </c>
      <c r="E115" s="106" t="s">
        <v>554</v>
      </c>
      <c r="F115" s="107">
        <v>12</v>
      </c>
    </row>
    <row r="116" spans="4:6" ht="15.75" customHeight="1">
      <c r="D116" s="114" t="s">
        <v>1012</v>
      </c>
      <c r="E116" s="106" t="s">
        <v>546</v>
      </c>
      <c r="F116" s="107">
        <v>1</v>
      </c>
    </row>
    <row r="117" spans="4:6" ht="15.75" customHeight="1">
      <c r="D117" s="114" t="s">
        <v>1013</v>
      </c>
      <c r="E117" s="106" t="s">
        <v>548</v>
      </c>
      <c r="F117" s="107">
        <v>4</v>
      </c>
    </row>
    <row r="118" spans="4:6" ht="15.75" customHeight="1">
      <c r="D118" s="114" t="s">
        <v>1014</v>
      </c>
      <c r="E118" s="106" t="s">
        <v>547</v>
      </c>
      <c r="F118" s="107">
        <v>3</v>
      </c>
    </row>
    <row r="119" spans="4:6" ht="15.75" customHeight="1">
      <c r="D119" s="114" t="s">
        <v>1015</v>
      </c>
      <c r="E119" s="106" t="s">
        <v>547</v>
      </c>
      <c r="F119" s="107">
        <v>3</v>
      </c>
    </row>
    <row r="120" spans="4:6" ht="15.75" customHeight="1">
      <c r="D120" s="114" t="s">
        <v>1016</v>
      </c>
      <c r="E120" s="106" t="s">
        <v>548</v>
      </c>
      <c r="F120" s="107">
        <v>4</v>
      </c>
    </row>
    <row r="121" spans="4:6" ht="15.75" customHeight="1">
      <c r="D121" s="114" t="s">
        <v>1017</v>
      </c>
      <c r="E121" s="106" t="s">
        <v>554</v>
      </c>
      <c r="F121" s="107">
        <v>12</v>
      </c>
    </row>
    <row r="122" spans="4:6" ht="15.75" customHeight="1">
      <c r="D122" s="114" t="s">
        <v>1018</v>
      </c>
      <c r="E122" s="106" t="s">
        <v>554</v>
      </c>
      <c r="F122" s="107">
        <v>12</v>
      </c>
    </row>
    <row r="123" spans="4:6" ht="15.75" customHeight="1">
      <c r="D123" s="114" t="s">
        <v>1019</v>
      </c>
      <c r="E123" s="106" t="s">
        <v>546</v>
      </c>
      <c r="F123" s="107">
        <v>1</v>
      </c>
    </row>
    <row r="124" spans="4:6" ht="15.75" customHeight="1">
      <c r="D124" s="114" t="s">
        <v>1020</v>
      </c>
      <c r="E124" s="106" t="s">
        <v>554</v>
      </c>
      <c r="F124" s="107">
        <v>12</v>
      </c>
    </row>
    <row r="125" spans="4:6" ht="15.75" customHeight="1">
      <c r="D125" s="114" t="s">
        <v>1021</v>
      </c>
      <c r="E125" s="106" t="s">
        <v>547</v>
      </c>
      <c r="F125" s="107">
        <v>3</v>
      </c>
    </row>
    <row r="126" spans="4:6" ht="15.75" customHeight="1">
      <c r="D126" s="114" t="s">
        <v>1022</v>
      </c>
      <c r="E126" s="106" t="s">
        <v>546</v>
      </c>
      <c r="F126" s="107">
        <v>2</v>
      </c>
    </row>
    <row r="127" spans="4:6" ht="15.75" customHeight="1">
      <c r="D127" s="114" t="s">
        <v>1023</v>
      </c>
      <c r="E127" s="106" t="s">
        <v>550</v>
      </c>
      <c r="F127" s="107">
        <v>7</v>
      </c>
    </row>
    <row r="128" spans="4:6" ht="15.75" customHeight="1">
      <c r="D128" s="114" t="s">
        <v>1024</v>
      </c>
      <c r="E128" s="106" t="s">
        <v>550</v>
      </c>
      <c r="F128" s="107">
        <v>7</v>
      </c>
    </row>
    <row r="129" spans="4:6" ht="15.75" customHeight="1">
      <c r="D129" s="114" t="s">
        <v>1025</v>
      </c>
      <c r="E129" s="106" t="s">
        <v>549</v>
      </c>
      <c r="F129" s="107">
        <v>6</v>
      </c>
    </row>
    <row r="130" spans="4:6" ht="15.75" customHeight="1">
      <c r="D130" s="114" t="s">
        <v>1026</v>
      </c>
      <c r="E130" s="106" t="s">
        <v>549</v>
      </c>
      <c r="F130" s="107">
        <v>6</v>
      </c>
    </row>
    <row r="131" spans="4:6" ht="15.75" customHeight="1">
      <c r="D131" s="114" t="s">
        <v>1027</v>
      </c>
      <c r="E131" s="106" t="s">
        <v>549</v>
      </c>
      <c r="F131" s="107">
        <v>6</v>
      </c>
    </row>
    <row r="132" spans="4:6" ht="15.75" customHeight="1">
      <c r="D132" s="114" t="s">
        <v>1028</v>
      </c>
      <c r="E132" s="106" t="s">
        <v>546</v>
      </c>
      <c r="F132" s="107">
        <v>2</v>
      </c>
    </row>
    <row r="133" spans="4:6" ht="15.75" customHeight="1">
      <c r="D133" s="114" t="s">
        <v>1029</v>
      </c>
      <c r="E133" s="106" t="s">
        <v>554</v>
      </c>
      <c r="F133" s="107">
        <v>12</v>
      </c>
    </row>
    <row r="134" spans="4:6" ht="15.75" customHeight="1">
      <c r="D134" s="114" t="s">
        <v>1030</v>
      </c>
      <c r="E134" s="106" t="s">
        <v>549</v>
      </c>
      <c r="F134" s="107">
        <v>6</v>
      </c>
    </row>
    <row r="135" spans="4:6" ht="15.75" customHeight="1">
      <c r="D135" s="114" t="s">
        <v>1031</v>
      </c>
      <c r="E135" s="106" t="s">
        <v>554</v>
      </c>
      <c r="F135" s="107">
        <v>12</v>
      </c>
    </row>
    <row r="136" spans="4:6" ht="15.75" customHeight="1">
      <c r="D136" s="114" t="s">
        <v>1032</v>
      </c>
      <c r="E136" s="106" t="s">
        <v>554</v>
      </c>
      <c r="F136" s="107">
        <v>12</v>
      </c>
    </row>
    <row r="137" spans="4:6" ht="15.75" customHeight="1">
      <c r="D137" s="114" t="s">
        <v>1033</v>
      </c>
      <c r="E137" s="106" t="s">
        <v>549</v>
      </c>
      <c r="F137" s="107">
        <v>6</v>
      </c>
    </row>
    <row r="138" spans="4:6" ht="15.75" customHeight="1">
      <c r="D138" s="114" t="s">
        <v>1034</v>
      </c>
      <c r="E138" s="106" t="s">
        <v>550</v>
      </c>
      <c r="F138" s="107">
        <v>7</v>
      </c>
    </row>
    <row r="139" spans="4:6" ht="15.75" customHeight="1">
      <c r="D139" s="114" t="s">
        <v>1035</v>
      </c>
      <c r="E139" s="106" t="s">
        <v>547</v>
      </c>
      <c r="F139" s="107">
        <v>3</v>
      </c>
    </row>
    <row r="140" spans="4:6" ht="15.75" customHeight="1">
      <c r="D140" s="114" t="s">
        <v>1036</v>
      </c>
      <c r="E140" s="106" t="s">
        <v>554</v>
      </c>
      <c r="F140" s="107">
        <v>12</v>
      </c>
    </row>
    <row r="141" spans="4:6" ht="15.75" customHeight="1">
      <c r="D141" s="114" t="s">
        <v>1037</v>
      </c>
      <c r="E141" s="106" t="s">
        <v>546</v>
      </c>
      <c r="F141" s="107">
        <v>1</v>
      </c>
    </row>
    <row r="142" spans="4:6" ht="15.75" customHeight="1">
      <c r="D142" s="114" t="s">
        <v>1038</v>
      </c>
      <c r="E142" s="106" t="s">
        <v>546</v>
      </c>
      <c r="F142" s="107">
        <v>1</v>
      </c>
    </row>
    <row r="143" spans="4:6" ht="15.75" customHeight="1">
      <c r="D143" s="114" t="s">
        <v>1039</v>
      </c>
      <c r="E143" s="106" t="s">
        <v>546</v>
      </c>
      <c r="F143" s="107">
        <v>1</v>
      </c>
    </row>
    <row r="144" spans="4:6" ht="15.75" customHeight="1">
      <c r="D144" s="114" t="s">
        <v>1040</v>
      </c>
      <c r="E144" s="106" t="s">
        <v>546</v>
      </c>
      <c r="F144" s="107">
        <v>1</v>
      </c>
    </row>
    <row r="145" spans="4:6" ht="15.75" customHeight="1">
      <c r="D145" s="114" t="s">
        <v>1041</v>
      </c>
      <c r="E145" s="106" t="s">
        <v>547</v>
      </c>
      <c r="F145" s="107">
        <v>3</v>
      </c>
    </row>
    <row r="146" spans="4:6" ht="15.75" customHeight="1">
      <c r="D146" s="114" t="s">
        <v>1042</v>
      </c>
      <c r="E146" s="106" t="s">
        <v>546</v>
      </c>
      <c r="F146" s="107">
        <v>1</v>
      </c>
    </row>
    <row r="147" spans="4:6" ht="15.75" customHeight="1">
      <c r="D147" s="114" t="s">
        <v>1043</v>
      </c>
      <c r="E147" s="106" t="s">
        <v>550</v>
      </c>
      <c r="F147" s="107">
        <v>7</v>
      </c>
    </row>
    <row r="148" spans="4:6" ht="15.75" customHeight="1">
      <c r="D148" s="114" t="s">
        <v>1044</v>
      </c>
      <c r="E148" s="106" t="s">
        <v>554</v>
      </c>
      <c r="F148" s="107">
        <v>12</v>
      </c>
    </row>
    <row r="149" spans="4:6" ht="15.75" customHeight="1">
      <c r="D149" s="114" t="s">
        <v>1045</v>
      </c>
      <c r="E149" s="106" t="s">
        <v>548</v>
      </c>
      <c r="F149" s="107">
        <v>4</v>
      </c>
    </row>
    <row r="150" spans="4:6" ht="15.75" customHeight="1">
      <c r="D150" s="114" t="s">
        <v>547</v>
      </c>
      <c r="E150" s="106" t="s">
        <v>547</v>
      </c>
      <c r="F150" s="107">
        <v>3</v>
      </c>
    </row>
    <row r="151" spans="4:6" ht="15.75" customHeight="1">
      <c r="D151" s="114" t="s">
        <v>1046</v>
      </c>
      <c r="E151" s="106" t="s">
        <v>548</v>
      </c>
      <c r="F151" s="107">
        <v>4</v>
      </c>
    </row>
    <row r="152" spans="4:6" ht="15.75" customHeight="1">
      <c r="D152" s="114" t="s">
        <v>1047</v>
      </c>
      <c r="E152" s="106" t="s">
        <v>548</v>
      </c>
      <c r="F152" s="107">
        <v>4</v>
      </c>
    </row>
    <row r="153" spans="4:6" ht="15.75" customHeight="1">
      <c r="D153" s="114" t="s">
        <v>922</v>
      </c>
      <c r="E153" s="106" t="s">
        <v>554</v>
      </c>
      <c r="F153" s="107">
        <v>12</v>
      </c>
    </row>
    <row r="154" spans="4:6" ht="15.75" customHeight="1">
      <c r="D154" s="114" t="s">
        <v>1048</v>
      </c>
      <c r="E154" s="106" t="s">
        <v>555</v>
      </c>
      <c r="F154" s="107">
        <v>11</v>
      </c>
    </row>
    <row r="155" spans="4:6" ht="15.75" customHeight="1">
      <c r="D155" s="114" t="s">
        <v>1049</v>
      </c>
      <c r="E155" s="106" t="s">
        <v>554</v>
      </c>
      <c r="F155" s="107">
        <v>12</v>
      </c>
    </row>
    <row r="156" spans="4:6" ht="15.75" customHeight="1">
      <c r="D156" s="114" t="s">
        <v>909</v>
      </c>
      <c r="E156" s="106" t="s">
        <v>547</v>
      </c>
      <c r="F156" s="107">
        <v>3</v>
      </c>
    </row>
    <row r="157" spans="4:6" ht="15.75" customHeight="1">
      <c r="D157" s="114" t="s">
        <v>1050</v>
      </c>
      <c r="E157" s="106" t="s">
        <v>547</v>
      </c>
      <c r="F157" s="107">
        <v>3</v>
      </c>
    </row>
    <row r="158" spans="4:6" ht="15.75" customHeight="1">
      <c r="D158" s="114" t="s">
        <v>1051</v>
      </c>
      <c r="E158" s="106" t="s">
        <v>549</v>
      </c>
      <c r="F158" s="107">
        <v>6</v>
      </c>
    </row>
    <row r="159" spans="4:6" ht="15.75" customHeight="1">
      <c r="D159" s="114" t="s">
        <v>1052</v>
      </c>
      <c r="E159" s="106" t="s">
        <v>555</v>
      </c>
      <c r="F159" s="107">
        <v>11</v>
      </c>
    </row>
    <row r="160" spans="4:6" ht="15.75" customHeight="1">
      <c r="D160" s="114" t="s">
        <v>1053</v>
      </c>
      <c r="E160" s="106" t="s">
        <v>547</v>
      </c>
      <c r="F160" s="107">
        <v>3</v>
      </c>
    </row>
    <row r="161" spans="4:6" ht="15.75" customHeight="1">
      <c r="D161" s="114" t="s">
        <v>1053</v>
      </c>
      <c r="E161" s="106" t="s">
        <v>548</v>
      </c>
      <c r="F161" s="107">
        <v>4</v>
      </c>
    </row>
    <row r="162" spans="4:6" ht="15.75" customHeight="1">
      <c r="D162" s="114" t="s">
        <v>1054</v>
      </c>
      <c r="E162" s="106" t="s">
        <v>555</v>
      </c>
      <c r="F162" s="107">
        <v>11</v>
      </c>
    </row>
    <row r="163" spans="4:6" ht="15.75" customHeight="1">
      <c r="D163" s="114" t="s">
        <v>1055</v>
      </c>
      <c r="E163" s="106" t="s">
        <v>555</v>
      </c>
      <c r="F163" s="107">
        <v>11</v>
      </c>
    </row>
    <row r="164" spans="4:6" ht="15.75" customHeight="1">
      <c r="D164" s="114" t="s">
        <v>1056</v>
      </c>
      <c r="E164" s="106" t="s">
        <v>554</v>
      </c>
      <c r="F164" s="107">
        <v>12</v>
      </c>
    </row>
    <row r="165" spans="4:6" ht="15.75" customHeight="1">
      <c r="D165" s="114" t="s">
        <v>1057</v>
      </c>
      <c r="E165" s="106" t="s">
        <v>548</v>
      </c>
      <c r="F165" s="107">
        <v>4</v>
      </c>
    </row>
    <row r="166" spans="4:6" ht="15.75" customHeight="1">
      <c r="D166" s="114" t="s">
        <v>1058</v>
      </c>
      <c r="E166" s="106" t="s">
        <v>550</v>
      </c>
      <c r="F166" s="107">
        <v>7</v>
      </c>
    </row>
    <row r="167" spans="4:6" ht="15.75" customHeight="1">
      <c r="D167" s="114" t="s">
        <v>1059</v>
      </c>
      <c r="E167" s="106" t="s">
        <v>554</v>
      </c>
      <c r="F167" s="107">
        <v>12</v>
      </c>
    </row>
    <row r="168" spans="4:6" ht="15.75" customHeight="1">
      <c r="D168" s="114" t="s">
        <v>1060</v>
      </c>
      <c r="E168" s="106" t="s">
        <v>548</v>
      </c>
      <c r="F168" s="107">
        <v>4</v>
      </c>
    </row>
    <row r="169" spans="4:6" ht="15.75" customHeight="1">
      <c r="D169" s="114" t="s">
        <v>1061</v>
      </c>
      <c r="E169" s="106" t="s">
        <v>549</v>
      </c>
      <c r="F169" s="107">
        <v>6</v>
      </c>
    </row>
    <row r="170" spans="4:6" ht="15.75" customHeight="1">
      <c r="D170" s="114" t="s">
        <v>1062</v>
      </c>
      <c r="E170" s="106" t="s">
        <v>548</v>
      </c>
      <c r="F170" s="107">
        <v>4</v>
      </c>
    </row>
    <row r="171" spans="4:6" ht="15.75" customHeight="1">
      <c r="D171" s="114" t="s">
        <v>1063</v>
      </c>
      <c r="E171" s="106" t="s">
        <v>547</v>
      </c>
      <c r="F171" s="107">
        <v>3</v>
      </c>
    </row>
    <row r="172" spans="4:6" ht="15.75" customHeight="1">
      <c r="D172" s="114" t="s">
        <v>1064</v>
      </c>
      <c r="E172" s="106" t="s">
        <v>548</v>
      </c>
      <c r="F172" s="107">
        <v>4</v>
      </c>
    </row>
    <row r="173" spans="4:6" ht="15.75" customHeight="1">
      <c r="D173" s="114" t="s">
        <v>1065</v>
      </c>
      <c r="E173" s="106" t="s">
        <v>546</v>
      </c>
      <c r="F173" s="107">
        <v>1</v>
      </c>
    </row>
    <row r="174" spans="4:6" ht="15.75" customHeight="1">
      <c r="D174" s="114" t="s">
        <v>1066</v>
      </c>
      <c r="E174" s="106" t="s">
        <v>552</v>
      </c>
      <c r="F174" s="107">
        <v>9</v>
      </c>
    </row>
    <row r="175" spans="4:6" ht="15.75" customHeight="1">
      <c r="D175" s="114" t="s">
        <v>1067</v>
      </c>
      <c r="E175" s="106" t="s">
        <v>554</v>
      </c>
      <c r="F175" s="107">
        <v>12</v>
      </c>
    </row>
    <row r="176" spans="4:6" ht="15.75" customHeight="1">
      <c r="D176" s="114" t="s">
        <v>1068</v>
      </c>
      <c r="E176" s="106" t="s">
        <v>546</v>
      </c>
      <c r="F176" s="107">
        <v>1</v>
      </c>
    </row>
    <row r="177" spans="4:6" ht="15.75" customHeight="1">
      <c r="D177" s="114" t="s">
        <v>1069</v>
      </c>
      <c r="E177" s="106" t="s">
        <v>551</v>
      </c>
      <c r="F177" s="107">
        <v>8</v>
      </c>
    </row>
    <row r="178" spans="4:6" ht="15.75" customHeight="1">
      <c r="D178" s="114" t="s">
        <v>1070</v>
      </c>
      <c r="E178" s="106" t="s">
        <v>552</v>
      </c>
      <c r="F178" s="107">
        <v>9</v>
      </c>
    </row>
    <row r="179" spans="4:6" ht="15.75" customHeight="1">
      <c r="D179" s="114" t="s">
        <v>1071</v>
      </c>
      <c r="E179" s="106" t="s">
        <v>552</v>
      </c>
      <c r="F179" s="107">
        <v>9</v>
      </c>
    </row>
    <row r="180" spans="4:6" ht="15.75" customHeight="1">
      <c r="D180" s="114" t="s">
        <v>1072</v>
      </c>
      <c r="E180" s="106" t="s">
        <v>546</v>
      </c>
      <c r="F180" s="107">
        <v>1</v>
      </c>
    </row>
    <row r="181" spans="4:6" ht="15.75" customHeight="1">
      <c r="D181" s="114" t="s">
        <v>1073</v>
      </c>
      <c r="E181" s="106" t="s">
        <v>548</v>
      </c>
      <c r="F181" s="107">
        <v>4</v>
      </c>
    </row>
    <row r="182" spans="4:6" ht="15.75" customHeight="1">
      <c r="D182" s="114" t="s">
        <v>1074</v>
      </c>
      <c r="E182" s="106" t="s">
        <v>546</v>
      </c>
      <c r="F182" s="107">
        <v>1</v>
      </c>
    </row>
    <row r="183" spans="4:6" ht="15.75" customHeight="1">
      <c r="D183" s="114" t="s">
        <v>1075</v>
      </c>
      <c r="E183" s="106" t="s">
        <v>550</v>
      </c>
      <c r="F183" s="107">
        <v>7</v>
      </c>
    </row>
    <row r="184" spans="4:6" ht="15.75" customHeight="1">
      <c r="D184" s="114" t="s">
        <v>1076</v>
      </c>
      <c r="E184" s="106" t="s">
        <v>549</v>
      </c>
      <c r="F184" s="107">
        <v>6</v>
      </c>
    </row>
    <row r="185" spans="4:6" ht="15.75" customHeight="1">
      <c r="D185" s="114" t="s">
        <v>1077</v>
      </c>
      <c r="E185" s="106" t="s">
        <v>547</v>
      </c>
      <c r="F185" s="107">
        <v>3</v>
      </c>
    </row>
    <row r="186" spans="4:6" ht="15.75" customHeight="1">
      <c r="D186" s="114" t="s">
        <v>1078</v>
      </c>
      <c r="E186" s="106" t="s">
        <v>546</v>
      </c>
      <c r="F186" s="107">
        <v>1</v>
      </c>
    </row>
    <row r="187" spans="4:6" ht="15.75" customHeight="1">
      <c r="D187" s="114" t="s">
        <v>1079</v>
      </c>
      <c r="E187" s="106" t="s">
        <v>548</v>
      </c>
      <c r="F187" s="107">
        <v>4</v>
      </c>
    </row>
    <row r="188" spans="4:6" ht="15.75" customHeight="1">
      <c r="D188" s="114" t="s">
        <v>1080</v>
      </c>
      <c r="E188" s="106" t="s">
        <v>555</v>
      </c>
      <c r="F188" s="107">
        <v>11</v>
      </c>
    </row>
    <row r="189" spans="4:6" ht="15.75" customHeight="1">
      <c r="D189" s="114" t="s">
        <v>1081</v>
      </c>
      <c r="E189" s="106" t="s">
        <v>555</v>
      </c>
      <c r="F189" s="107">
        <v>11</v>
      </c>
    </row>
    <row r="190" spans="4:6" ht="15.75" customHeight="1">
      <c r="D190" s="114" t="s">
        <v>1082</v>
      </c>
      <c r="E190" s="106" t="s">
        <v>547</v>
      </c>
      <c r="F190" s="107">
        <v>3</v>
      </c>
    </row>
    <row r="191" spans="4:6" ht="15.75" customHeight="1">
      <c r="D191" s="114" t="s">
        <v>1083</v>
      </c>
      <c r="E191" s="106" t="s">
        <v>548</v>
      </c>
      <c r="F191" s="107">
        <v>4</v>
      </c>
    </row>
    <row r="192" spans="4:6" ht="15.75" customHeight="1">
      <c r="D192" s="114" t="s">
        <v>1084</v>
      </c>
      <c r="E192" s="106" t="s">
        <v>552</v>
      </c>
      <c r="F192" s="107">
        <v>9</v>
      </c>
    </row>
    <row r="193" spans="4:6" ht="15.75" customHeight="1">
      <c r="D193" s="114" t="s">
        <v>1085</v>
      </c>
      <c r="E193" s="106" t="s">
        <v>548</v>
      </c>
      <c r="F193" s="107">
        <v>4</v>
      </c>
    </row>
    <row r="194" spans="4:6" ht="15.75" customHeight="1">
      <c r="D194" s="114" t="s">
        <v>1086</v>
      </c>
      <c r="E194" s="106" t="s">
        <v>546</v>
      </c>
      <c r="F194" s="107">
        <v>1</v>
      </c>
    </row>
    <row r="195" spans="4:6" ht="15.75" customHeight="1">
      <c r="D195" s="114" t="s">
        <v>1087</v>
      </c>
      <c r="E195" s="106" t="s">
        <v>549</v>
      </c>
      <c r="F195" s="107">
        <v>6</v>
      </c>
    </row>
    <row r="196" spans="4:6" ht="15.75" customHeight="1">
      <c r="D196" s="114" t="s">
        <v>1088</v>
      </c>
      <c r="E196" s="106" t="s">
        <v>555</v>
      </c>
      <c r="F196" s="107">
        <v>11</v>
      </c>
    </row>
    <row r="197" spans="4:6" ht="15.75" customHeight="1">
      <c r="D197" s="114" t="s">
        <v>1089</v>
      </c>
      <c r="E197" s="106" t="s">
        <v>555</v>
      </c>
      <c r="F197" s="107">
        <v>11</v>
      </c>
    </row>
    <row r="198" spans="4:6" ht="15.75" customHeight="1">
      <c r="D198" s="114" t="s">
        <v>1090</v>
      </c>
      <c r="E198" s="106" t="s">
        <v>555</v>
      </c>
      <c r="F198" s="107">
        <v>11</v>
      </c>
    </row>
    <row r="199" spans="4:6" ht="15.75" customHeight="1">
      <c r="D199" s="114" t="s">
        <v>1091</v>
      </c>
      <c r="E199" s="106" t="s">
        <v>554</v>
      </c>
      <c r="F199" s="107">
        <v>12</v>
      </c>
    </row>
    <row r="200" spans="4:6" ht="15.75" customHeight="1">
      <c r="D200" s="114" t="s">
        <v>1092</v>
      </c>
      <c r="E200" s="106" t="s">
        <v>546</v>
      </c>
      <c r="F200" s="107">
        <v>1</v>
      </c>
    </row>
    <row r="201" spans="4:6" ht="15.75" customHeight="1">
      <c r="D201" s="114" t="s">
        <v>1093</v>
      </c>
      <c r="E201" s="106" t="s">
        <v>548</v>
      </c>
      <c r="F201" s="107">
        <v>4</v>
      </c>
    </row>
    <row r="202" spans="4:6" ht="15.75" customHeight="1">
      <c r="D202" s="114" t="s">
        <v>1094</v>
      </c>
      <c r="E202" s="106" t="s">
        <v>549</v>
      </c>
      <c r="F202" s="107">
        <v>6</v>
      </c>
    </row>
    <row r="203" spans="4:6" ht="15.75" customHeight="1">
      <c r="D203" s="114" t="s">
        <v>1095</v>
      </c>
      <c r="E203" s="106" t="s">
        <v>548</v>
      </c>
      <c r="F203" s="107">
        <v>4</v>
      </c>
    </row>
    <row r="204" spans="4:6" ht="15.75" customHeight="1">
      <c r="D204" s="114" t="s">
        <v>1096</v>
      </c>
      <c r="E204" s="106" t="s">
        <v>548</v>
      </c>
      <c r="F204" s="107">
        <v>4</v>
      </c>
    </row>
    <row r="205" spans="4:6" ht="15.75" customHeight="1">
      <c r="D205" s="114" t="s">
        <v>1097</v>
      </c>
      <c r="E205" s="106" t="s">
        <v>554</v>
      </c>
      <c r="F205" s="107">
        <v>12</v>
      </c>
    </row>
    <row r="206" spans="4:6" ht="15.75" customHeight="1">
      <c r="D206" s="114" t="s">
        <v>1098</v>
      </c>
      <c r="E206" s="106" t="s">
        <v>549</v>
      </c>
      <c r="F206" s="107">
        <v>6</v>
      </c>
    </row>
    <row r="207" spans="4:6" ht="15.75" customHeight="1">
      <c r="D207" s="114" t="s">
        <v>1098</v>
      </c>
      <c r="E207" s="106" t="s">
        <v>553</v>
      </c>
      <c r="F207" s="107">
        <v>10</v>
      </c>
    </row>
    <row r="208" spans="4:6" ht="15.75" customHeight="1">
      <c r="D208" s="114" t="s">
        <v>1099</v>
      </c>
      <c r="E208" s="106" t="s">
        <v>549</v>
      </c>
      <c r="F208" s="107">
        <v>6</v>
      </c>
    </row>
    <row r="209" spans="4:6" ht="15.75" customHeight="1">
      <c r="D209" s="114" t="s">
        <v>1100</v>
      </c>
      <c r="E209" s="106" t="s">
        <v>548</v>
      </c>
      <c r="F209" s="107">
        <v>4</v>
      </c>
    </row>
    <row r="210" spans="4:6" ht="15.75" customHeight="1">
      <c r="D210" s="114" t="s">
        <v>1101</v>
      </c>
      <c r="E210" s="106" t="s">
        <v>548</v>
      </c>
      <c r="F210" s="107">
        <v>4</v>
      </c>
    </row>
    <row r="211" spans="4:6" ht="15.75" customHeight="1">
      <c r="D211" s="114" t="s">
        <v>1102</v>
      </c>
      <c r="E211" s="106" t="s">
        <v>549</v>
      </c>
      <c r="F211" s="107">
        <v>6</v>
      </c>
    </row>
    <row r="212" spans="4:6" ht="15.75" customHeight="1">
      <c r="D212" s="114" t="s">
        <v>1103</v>
      </c>
      <c r="E212" s="106" t="s">
        <v>548</v>
      </c>
      <c r="F212" s="107">
        <v>4</v>
      </c>
    </row>
    <row r="213" spans="4:6" ht="15.75" customHeight="1">
      <c r="D213" s="114" t="s">
        <v>1104</v>
      </c>
      <c r="E213" s="106" t="s">
        <v>548</v>
      </c>
      <c r="F213" s="107">
        <v>4</v>
      </c>
    </row>
    <row r="214" spans="4:6" ht="15.75" customHeight="1">
      <c r="D214" s="114" t="s">
        <v>1105</v>
      </c>
      <c r="E214" s="106" t="s">
        <v>549</v>
      </c>
      <c r="F214" s="107">
        <v>6</v>
      </c>
    </row>
    <row r="215" spans="4:6" ht="15.75" customHeight="1">
      <c r="D215" s="114" t="s">
        <v>1106</v>
      </c>
      <c r="E215" s="106" t="s">
        <v>555</v>
      </c>
      <c r="F215" s="107">
        <v>11</v>
      </c>
    </row>
    <row r="216" spans="4:6" ht="15.75" customHeight="1">
      <c r="D216" s="114" t="s">
        <v>1107</v>
      </c>
      <c r="E216" s="106" t="s">
        <v>548</v>
      </c>
      <c r="F216" s="107">
        <v>4</v>
      </c>
    </row>
    <row r="217" spans="4:6" ht="15.75" customHeight="1">
      <c r="D217" s="114" t="s">
        <v>1108</v>
      </c>
      <c r="E217" s="106" t="s">
        <v>549</v>
      </c>
      <c r="F217" s="107">
        <v>6</v>
      </c>
    </row>
    <row r="218" spans="4:6" ht="15.75" customHeight="1">
      <c r="D218" s="114" t="s">
        <v>1109</v>
      </c>
      <c r="E218" s="106" t="s">
        <v>546</v>
      </c>
      <c r="F218" s="107">
        <v>1</v>
      </c>
    </row>
    <row r="219" spans="4:6" ht="15.75" customHeight="1">
      <c r="D219" s="114" t="s">
        <v>1110</v>
      </c>
      <c r="E219" s="106" t="s">
        <v>554</v>
      </c>
      <c r="F219" s="107">
        <v>12</v>
      </c>
    </row>
    <row r="220" spans="4:6" ht="15.75" customHeight="1">
      <c r="D220" s="114" t="s">
        <v>1111</v>
      </c>
      <c r="E220" s="106" t="s">
        <v>548</v>
      </c>
      <c r="F220" s="107">
        <v>4</v>
      </c>
    </row>
    <row r="221" spans="4:6" ht="15.75" customHeight="1">
      <c r="D221" s="114" t="s">
        <v>1112</v>
      </c>
      <c r="E221" s="106" t="s">
        <v>546</v>
      </c>
      <c r="F221" s="107">
        <v>1</v>
      </c>
    </row>
    <row r="222" spans="4:6" ht="15.75" customHeight="1">
      <c r="D222" s="114" t="s">
        <v>1113</v>
      </c>
      <c r="E222" s="106" t="s">
        <v>552</v>
      </c>
      <c r="F222" s="107">
        <v>9</v>
      </c>
    </row>
    <row r="223" spans="4:6" ht="15.75" customHeight="1">
      <c r="D223" s="114" t="s">
        <v>1114</v>
      </c>
      <c r="E223" s="106" t="s">
        <v>549</v>
      </c>
      <c r="F223" s="107">
        <v>6</v>
      </c>
    </row>
    <row r="224" spans="4:6" ht="15.75" customHeight="1">
      <c r="D224" s="114" t="s">
        <v>1115</v>
      </c>
      <c r="E224" s="106" t="s">
        <v>554</v>
      </c>
      <c r="F224" s="107">
        <v>12</v>
      </c>
    </row>
    <row r="225" spans="4:6" ht="15.75" customHeight="1">
      <c r="D225" s="114" t="s">
        <v>1116</v>
      </c>
      <c r="E225" s="106" t="s">
        <v>554</v>
      </c>
      <c r="F225" s="107">
        <v>12</v>
      </c>
    </row>
    <row r="226" spans="4:6" ht="15.75" customHeight="1">
      <c r="D226" s="114" t="s">
        <v>1117</v>
      </c>
      <c r="E226" s="106" t="s">
        <v>553</v>
      </c>
      <c r="F226" s="107">
        <v>10</v>
      </c>
    </row>
    <row r="227" spans="4:6" ht="15.75" customHeight="1">
      <c r="D227" s="114" t="s">
        <v>1118</v>
      </c>
      <c r="E227" s="106" t="s">
        <v>550</v>
      </c>
      <c r="F227" s="107">
        <v>7</v>
      </c>
    </row>
    <row r="228" spans="4:6" ht="15.75" customHeight="1">
      <c r="D228" s="114" t="s">
        <v>1119</v>
      </c>
      <c r="E228" s="106" t="s">
        <v>555</v>
      </c>
      <c r="F228" s="107">
        <v>11</v>
      </c>
    </row>
    <row r="229" spans="4:6" ht="15.75" customHeight="1">
      <c r="D229" s="114" t="s">
        <v>1120</v>
      </c>
      <c r="E229" s="106" t="s">
        <v>554</v>
      </c>
      <c r="F229" s="107">
        <v>12</v>
      </c>
    </row>
    <row r="230" spans="4:6" ht="15.75" customHeight="1">
      <c r="D230" s="114" t="s">
        <v>1121</v>
      </c>
      <c r="E230" s="106" t="s">
        <v>546</v>
      </c>
      <c r="F230" s="107">
        <v>1</v>
      </c>
    </row>
    <row r="231" spans="4:6" ht="15.75" customHeight="1">
      <c r="D231" s="114" t="s">
        <v>1122</v>
      </c>
      <c r="E231" s="106" t="s">
        <v>547</v>
      </c>
      <c r="F231" s="107">
        <v>3</v>
      </c>
    </row>
    <row r="232" spans="4:6" ht="15.75" customHeight="1">
      <c r="D232" s="114" t="s">
        <v>1123</v>
      </c>
      <c r="E232" s="106" t="s">
        <v>550</v>
      </c>
      <c r="F232" s="107">
        <v>7</v>
      </c>
    </row>
    <row r="233" spans="4:6" ht="15.75" customHeight="1">
      <c r="D233" s="114" t="s">
        <v>1124</v>
      </c>
      <c r="E233" s="106" t="s">
        <v>549</v>
      </c>
      <c r="F233" s="107">
        <v>6</v>
      </c>
    </row>
    <row r="234" spans="4:6" ht="15.75" customHeight="1">
      <c r="D234" s="114" t="s">
        <v>1125</v>
      </c>
      <c r="E234" s="106" t="s">
        <v>551</v>
      </c>
      <c r="F234" s="107">
        <v>8</v>
      </c>
    </row>
    <row r="235" spans="4:6" ht="15.75" customHeight="1">
      <c r="D235" s="114" t="s">
        <v>1126</v>
      </c>
      <c r="E235" s="106" t="s">
        <v>548</v>
      </c>
      <c r="F235" s="107">
        <v>4</v>
      </c>
    </row>
    <row r="236" spans="4:6" ht="15.75" customHeight="1">
      <c r="D236" s="114" t="s">
        <v>1127</v>
      </c>
      <c r="E236" s="106" t="s">
        <v>554</v>
      </c>
      <c r="F236" s="107">
        <v>12</v>
      </c>
    </row>
    <row r="237" spans="4:6" ht="15.75" customHeight="1">
      <c r="D237" s="114" t="s">
        <v>1128</v>
      </c>
      <c r="E237" s="106" t="s">
        <v>554</v>
      </c>
      <c r="F237" s="107">
        <v>12</v>
      </c>
    </row>
    <row r="238" spans="4:6" ht="15.75" customHeight="1">
      <c r="D238" s="114" t="s">
        <v>1129</v>
      </c>
      <c r="E238" s="106" t="s">
        <v>549</v>
      </c>
      <c r="F238" s="107">
        <v>6</v>
      </c>
    </row>
    <row r="239" spans="4:6" ht="15.75" customHeight="1">
      <c r="D239" s="114" t="s">
        <v>1130</v>
      </c>
      <c r="E239" s="106" t="s">
        <v>547</v>
      </c>
      <c r="F239" s="107">
        <v>3</v>
      </c>
    </row>
    <row r="240" spans="4:6" ht="15.75" customHeight="1">
      <c r="D240" s="114" t="s">
        <v>1131</v>
      </c>
      <c r="E240" s="106" t="s">
        <v>546</v>
      </c>
      <c r="F240" s="107">
        <v>1</v>
      </c>
    </row>
    <row r="241" spans="4:6" ht="15.75" customHeight="1">
      <c r="D241" s="114" t="s">
        <v>1132</v>
      </c>
      <c r="E241" s="106" t="s">
        <v>554</v>
      </c>
      <c r="F241" s="107">
        <v>12</v>
      </c>
    </row>
    <row r="242" spans="4:6" ht="15.75" customHeight="1">
      <c r="D242" s="114" t="s">
        <v>1133</v>
      </c>
      <c r="E242" s="106" t="s">
        <v>555</v>
      </c>
      <c r="F242" s="107">
        <v>11</v>
      </c>
    </row>
    <row r="243" spans="4:6" ht="15.75" customHeight="1">
      <c r="D243" s="114" t="s">
        <v>1134</v>
      </c>
      <c r="E243" s="106" t="s">
        <v>546</v>
      </c>
      <c r="F243" s="107">
        <v>1</v>
      </c>
    </row>
    <row r="244" spans="4:6" ht="15.75" customHeight="1">
      <c r="D244" s="114" t="s">
        <v>1135</v>
      </c>
      <c r="E244" s="106" t="s">
        <v>555</v>
      </c>
      <c r="F244" s="107">
        <v>11</v>
      </c>
    </row>
    <row r="245" spans="4:6" ht="15.75" customHeight="1">
      <c r="D245" s="114" t="s">
        <v>1136</v>
      </c>
      <c r="E245" s="106" t="s">
        <v>555</v>
      </c>
      <c r="F245" s="107">
        <v>11</v>
      </c>
    </row>
    <row r="246" spans="4:6" ht="15.75" customHeight="1">
      <c r="D246" s="114" t="s">
        <v>1137</v>
      </c>
      <c r="E246" s="106" t="s">
        <v>555</v>
      </c>
      <c r="F246" s="107">
        <v>11</v>
      </c>
    </row>
    <row r="247" spans="4:6" ht="15.75" customHeight="1">
      <c r="D247" s="114" t="s">
        <v>1138</v>
      </c>
      <c r="E247" s="106" t="s">
        <v>555</v>
      </c>
      <c r="F247" s="107">
        <v>11</v>
      </c>
    </row>
    <row r="248" spans="4:6" ht="15.75" customHeight="1">
      <c r="D248" s="114" t="s">
        <v>1139</v>
      </c>
      <c r="E248" s="106" t="s">
        <v>548</v>
      </c>
      <c r="F248" s="107">
        <v>4</v>
      </c>
    </row>
    <row r="249" spans="4:6" ht="15.75" customHeight="1">
      <c r="D249" s="114" t="s">
        <v>1140</v>
      </c>
      <c r="E249" s="106" t="s">
        <v>554</v>
      </c>
      <c r="F249" s="107">
        <v>12</v>
      </c>
    </row>
    <row r="250" spans="4:6" ht="15.75" customHeight="1">
      <c r="D250" s="114" t="s">
        <v>1141</v>
      </c>
      <c r="E250" s="106" t="s">
        <v>547</v>
      </c>
      <c r="F250" s="107">
        <v>3</v>
      </c>
    </row>
    <row r="251" spans="4:6" ht="15.75" customHeight="1">
      <c r="D251" s="114" t="s">
        <v>926</v>
      </c>
      <c r="E251" s="106" t="s">
        <v>554</v>
      </c>
      <c r="F251" s="107">
        <v>12</v>
      </c>
    </row>
    <row r="252" spans="4:6" ht="15.75" customHeight="1">
      <c r="D252" s="114" t="s">
        <v>1142</v>
      </c>
      <c r="E252" s="106" t="s">
        <v>555</v>
      </c>
      <c r="F252" s="107">
        <v>11</v>
      </c>
    </row>
    <row r="253" spans="4:6" ht="15.75" customHeight="1">
      <c r="D253" s="114" t="s">
        <v>1143</v>
      </c>
      <c r="E253" s="106" t="s">
        <v>548</v>
      </c>
      <c r="F253" s="107">
        <v>4</v>
      </c>
    </row>
    <row r="254" spans="4:6" ht="15.75" customHeight="1">
      <c r="D254" s="114" t="s">
        <v>1144</v>
      </c>
      <c r="E254" s="106" t="s">
        <v>546</v>
      </c>
      <c r="F254" s="107">
        <v>1</v>
      </c>
    </row>
    <row r="255" spans="4:6" ht="15.75" customHeight="1">
      <c r="D255" s="114" t="s">
        <v>1145</v>
      </c>
      <c r="E255" s="106" t="s">
        <v>547</v>
      </c>
      <c r="F255" s="107">
        <v>3</v>
      </c>
    </row>
    <row r="256" spans="4:6" ht="15.75" customHeight="1">
      <c r="D256" s="114" t="s">
        <v>1146</v>
      </c>
      <c r="E256" s="106" t="s">
        <v>554</v>
      </c>
      <c r="F256" s="107">
        <v>12</v>
      </c>
    </row>
    <row r="257" spans="4:6" ht="15.75" customHeight="1">
      <c r="D257" s="114" t="s">
        <v>1147</v>
      </c>
      <c r="E257" s="106" t="s">
        <v>546</v>
      </c>
      <c r="F257" s="107">
        <v>1</v>
      </c>
    </row>
    <row r="258" spans="4:6" ht="15.75" customHeight="1">
      <c r="D258" s="114" t="s">
        <v>1148</v>
      </c>
      <c r="E258" s="106" t="s">
        <v>546</v>
      </c>
      <c r="F258" s="107">
        <v>1</v>
      </c>
    </row>
    <row r="259" spans="4:6" ht="15.75" customHeight="1">
      <c r="D259" s="114" t="s">
        <v>1149</v>
      </c>
      <c r="E259" s="106" t="s">
        <v>554</v>
      </c>
      <c r="F259" s="107">
        <v>12</v>
      </c>
    </row>
    <row r="260" spans="4:6" ht="15.75" customHeight="1">
      <c r="D260" s="114" t="s">
        <v>1150</v>
      </c>
      <c r="E260" s="106" t="s">
        <v>549</v>
      </c>
      <c r="F260" s="107">
        <v>6</v>
      </c>
    </row>
    <row r="261" spans="4:6" ht="15.75" customHeight="1">
      <c r="D261" s="114" t="s">
        <v>1151</v>
      </c>
      <c r="E261" s="106" t="s">
        <v>549</v>
      </c>
      <c r="F261" s="107">
        <v>6</v>
      </c>
    </row>
    <row r="262" spans="4:6" ht="15.75" customHeight="1">
      <c r="D262" s="114" t="s">
        <v>1152</v>
      </c>
      <c r="E262" s="106" t="s">
        <v>554</v>
      </c>
      <c r="F262" s="107">
        <v>12</v>
      </c>
    </row>
    <row r="263" spans="4:6" ht="15.75" customHeight="1">
      <c r="D263" s="114" t="s">
        <v>1153</v>
      </c>
      <c r="E263" s="106" t="s">
        <v>555</v>
      </c>
      <c r="F263" s="107">
        <v>11</v>
      </c>
    </row>
    <row r="264" spans="4:6" ht="15.75" customHeight="1">
      <c r="D264" s="114" t="s">
        <v>1154</v>
      </c>
      <c r="E264" s="106" t="s">
        <v>546</v>
      </c>
      <c r="F264" s="107">
        <v>1</v>
      </c>
    </row>
    <row r="265" spans="4:6" ht="15.75" customHeight="1">
      <c r="D265" s="114" t="s">
        <v>1155</v>
      </c>
      <c r="E265" s="106" t="s">
        <v>546</v>
      </c>
      <c r="F265" s="107">
        <v>1</v>
      </c>
    </row>
    <row r="266" spans="4:6" ht="15.75" customHeight="1">
      <c r="D266" s="114" t="s">
        <v>1156</v>
      </c>
      <c r="E266" s="106" t="s">
        <v>547</v>
      </c>
      <c r="F266" s="107">
        <v>3</v>
      </c>
    </row>
    <row r="267" spans="4:6" ht="15.75" customHeight="1">
      <c r="D267" s="114" t="s">
        <v>1157</v>
      </c>
      <c r="E267" s="106" t="s">
        <v>548</v>
      </c>
      <c r="F267" s="107">
        <v>4</v>
      </c>
    </row>
    <row r="268" spans="4:6" ht="15.75" customHeight="1">
      <c r="D268" s="114" t="s">
        <v>1158</v>
      </c>
      <c r="E268" s="106" t="s">
        <v>548</v>
      </c>
      <c r="F268" s="107">
        <v>4</v>
      </c>
    </row>
    <row r="269" spans="4:6" ht="15.75" customHeight="1">
      <c r="D269" s="114" t="s">
        <v>1159</v>
      </c>
      <c r="E269" s="106" t="s">
        <v>546</v>
      </c>
      <c r="F269" s="107">
        <v>1</v>
      </c>
    </row>
    <row r="270" spans="4:6" ht="15.75" customHeight="1">
      <c r="D270" s="114" t="s">
        <v>1160</v>
      </c>
      <c r="E270" s="106" t="s">
        <v>549</v>
      </c>
      <c r="F270" s="107">
        <v>6</v>
      </c>
    </row>
    <row r="271" spans="4:6" ht="15.75" customHeight="1">
      <c r="D271" s="114" t="s">
        <v>924</v>
      </c>
      <c r="E271" s="106" t="s">
        <v>554</v>
      </c>
      <c r="F271" s="107">
        <v>12</v>
      </c>
    </row>
    <row r="272" spans="4:6" ht="15.75" customHeight="1">
      <c r="D272" s="114" t="s">
        <v>1161</v>
      </c>
      <c r="E272" s="106" t="s">
        <v>547</v>
      </c>
      <c r="F272" s="107">
        <v>3</v>
      </c>
    </row>
    <row r="273" spans="4:6" ht="15.75" customHeight="1">
      <c r="D273" s="114" t="s">
        <v>1162</v>
      </c>
      <c r="E273" s="106" t="s">
        <v>549</v>
      </c>
      <c r="F273" s="107">
        <v>6</v>
      </c>
    </row>
    <row r="274" spans="4:6" ht="15.75" customHeight="1">
      <c r="D274" s="114" t="s">
        <v>1163</v>
      </c>
      <c r="E274" s="106" t="s">
        <v>546</v>
      </c>
      <c r="F274" s="107">
        <v>1</v>
      </c>
    </row>
    <row r="275" spans="4:6" ht="15.75" customHeight="1">
      <c r="D275" s="114" t="s">
        <v>1164</v>
      </c>
      <c r="E275" s="106" t="s">
        <v>550</v>
      </c>
      <c r="F275" s="107">
        <v>7</v>
      </c>
    </row>
    <row r="276" spans="4:6" ht="15.75" customHeight="1">
      <c r="D276" s="114" t="s">
        <v>1165</v>
      </c>
      <c r="E276" s="106" t="s">
        <v>549</v>
      </c>
      <c r="F276" s="107">
        <v>6</v>
      </c>
    </row>
    <row r="277" spans="4:6" ht="15.75" customHeight="1">
      <c r="D277" s="114" t="s">
        <v>1166</v>
      </c>
      <c r="E277" s="106" t="s">
        <v>548</v>
      </c>
      <c r="F277" s="107">
        <v>4</v>
      </c>
    </row>
    <row r="278" spans="4:6" ht="15.75" customHeight="1">
      <c r="D278" s="114" t="s">
        <v>1167</v>
      </c>
      <c r="E278" s="106" t="s">
        <v>546</v>
      </c>
      <c r="F278" s="107">
        <v>1</v>
      </c>
    </row>
    <row r="279" spans="4:6" ht="15.75" customHeight="1">
      <c r="D279" s="114" t="s">
        <v>1168</v>
      </c>
      <c r="E279" s="106" t="s">
        <v>547</v>
      </c>
      <c r="F279" s="107">
        <v>3</v>
      </c>
    </row>
    <row r="280" spans="4:6" ht="15.75" customHeight="1">
      <c r="D280" s="114" t="s">
        <v>1169</v>
      </c>
      <c r="E280" s="106" t="s">
        <v>546</v>
      </c>
      <c r="F280" s="107">
        <v>1</v>
      </c>
    </row>
    <row r="281" spans="4:6" ht="15.75" customHeight="1">
      <c r="D281" s="114" t="s">
        <v>1170</v>
      </c>
      <c r="E281" s="106" t="s">
        <v>550</v>
      </c>
      <c r="F281" s="107">
        <v>7</v>
      </c>
    </row>
    <row r="282" spans="4:6" ht="15.75" customHeight="1">
      <c r="D282" s="114" t="s">
        <v>1171</v>
      </c>
      <c r="E282" s="106" t="s">
        <v>554</v>
      </c>
      <c r="F282" s="107">
        <v>12</v>
      </c>
    </row>
    <row r="283" spans="4:6" ht="15.75" customHeight="1">
      <c r="D283" s="114" t="s">
        <v>1172</v>
      </c>
      <c r="E283" s="106" t="s">
        <v>550</v>
      </c>
      <c r="F283" s="107">
        <v>7</v>
      </c>
    </row>
    <row r="284" spans="4:6" ht="15.75" customHeight="1">
      <c r="D284" s="114" t="s">
        <v>1173</v>
      </c>
      <c r="E284" s="106" t="s">
        <v>548</v>
      </c>
      <c r="F284" s="107">
        <v>4</v>
      </c>
    </row>
    <row r="285" spans="4:6" ht="15.75" customHeight="1">
      <c r="D285" s="114" t="s">
        <v>1174</v>
      </c>
      <c r="E285" s="106" t="s">
        <v>553</v>
      </c>
      <c r="F285" s="107">
        <v>10</v>
      </c>
    </row>
    <row r="286" spans="4:6" ht="15.75" customHeight="1">
      <c r="D286" s="114" t="s">
        <v>1175</v>
      </c>
      <c r="E286" s="106" t="s">
        <v>555</v>
      </c>
      <c r="F286" s="107">
        <v>11</v>
      </c>
    </row>
    <row r="287" spans="4:6" ht="15.75" customHeight="1">
      <c r="D287" s="114" t="s">
        <v>1176</v>
      </c>
      <c r="E287" s="106" t="s">
        <v>555</v>
      </c>
      <c r="F287" s="107">
        <v>11</v>
      </c>
    </row>
    <row r="288" spans="4:6" ht="15.75" customHeight="1">
      <c r="D288" s="114" t="s">
        <v>1177</v>
      </c>
      <c r="E288" s="106" t="s">
        <v>549</v>
      </c>
      <c r="F288" s="107">
        <v>6</v>
      </c>
    </row>
    <row r="289" spans="4:6" ht="15.75" customHeight="1">
      <c r="D289" s="114" t="s">
        <v>1178</v>
      </c>
      <c r="E289" s="106" t="s">
        <v>552</v>
      </c>
      <c r="F289" s="107">
        <v>9</v>
      </c>
    </row>
    <row r="290" spans="4:6" ht="15.75" customHeight="1">
      <c r="D290" s="114" t="s">
        <v>1179</v>
      </c>
      <c r="E290" s="106" t="s">
        <v>552</v>
      </c>
      <c r="F290" s="107">
        <v>9</v>
      </c>
    </row>
    <row r="291" spans="4:6" ht="15.75" customHeight="1">
      <c r="D291" s="114" t="s">
        <v>1180</v>
      </c>
      <c r="E291" s="106" t="s">
        <v>546</v>
      </c>
      <c r="F291" s="107">
        <v>1</v>
      </c>
    </row>
    <row r="292" spans="4:6" ht="15.75" customHeight="1">
      <c r="D292" s="114" t="s">
        <v>1181</v>
      </c>
      <c r="E292" s="106" t="s">
        <v>550</v>
      </c>
      <c r="F292" s="107">
        <v>7</v>
      </c>
    </row>
    <row r="293" spans="4:6" ht="15.75" customHeight="1">
      <c r="D293" s="114" t="s">
        <v>1182</v>
      </c>
      <c r="E293" s="106" t="s">
        <v>554</v>
      </c>
      <c r="F293" s="107">
        <v>12</v>
      </c>
    </row>
    <row r="294" spans="4:6" ht="15.75" customHeight="1">
      <c r="D294" s="114" t="s">
        <v>1183</v>
      </c>
      <c r="E294" s="106" t="s">
        <v>554</v>
      </c>
      <c r="F294" s="107">
        <v>12</v>
      </c>
    </row>
    <row r="295" spans="4:6" ht="15.75" customHeight="1">
      <c r="D295" s="114" t="s">
        <v>1184</v>
      </c>
      <c r="E295" s="106" t="s">
        <v>548</v>
      </c>
      <c r="F295" s="107">
        <v>4</v>
      </c>
    </row>
    <row r="296" spans="4:6" ht="15.75" customHeight="1">
      <c r="D296" s="114" t="s">
        <v>1184</v>
      </c>
      <c r="E296" s="106" t="s">
        <v>554</v>
      </c>
      <c r="F296" s="107">
        <v>12</v>
      </c>
    </row>
    <row r="297" spans="4:6" ht="15.75" customHeight="1">
      <c r="D297" s="114" t="s">
        <v>1185</v>
      </c>
      <c r="E297" s="106" t="s">
        <v>550</v>
      </c>
      <c r="F297" s="107">
        <v>7</v>
      </c>
    </row>
    <row r="298" spans="4:6" ht="15.75" customHeight="1">
      <c r="D298" s="114" t="s">
        <v>1186</v>
      </c>
      <c r="E298" s="106" t="s">
        <v>550</v>
      </c>
      <c r="F298" s="107">
        <v>7</v>
      </c>
    </row>
    <row r="299" spans="4:6" ht="15.75" customHeight="1">
      <c r="D299" s="114" t="s">
        <v>1187</v>
      </c>
      <c r="E299" s="106" t="s">
        <v>549</v>
      </c>
      <c r="F299" s="107">
        <v>6</v>
      </c>
    </row>
    <row r="300" spans="4:6" ht="15.75" customHeight="1">
      <c r="D300" s="114" t="s">
        <v>1188</v>
      </c>
      <c r="E300" s="106" t="s">
        <v>551</v>
      </c>
      <c r="F300" s="107">
        <v>8</v>
      </c>
    </row>
    <row r="301" spans="4:6" ht="15.75" customHeight="1">
      <c r="D301" s="114" t="s">
        <v>1189</v>
      </c>
      <c r="E301" s="106" t="s">
        <v>550</v>
      </c>
      <c r="F301" s="107">
        <v>7</v>
      </c>
    </row>
    <row r="302" spans="4:6" ht="15.75" customHeight="1">
      <c r="D302" s="114" t="s">
        <v>1190</v>
      </c>
      <c r="E302" s="106" t="s">
        <v>554</v>
      </c>
      <c r="F302" s="107">
        <v>12</v>
      </c>
    </row>
    <row r="303" spans="4:6" ht="15.75" customHeight="1">
      <c r="D303" s="114" t="s">
        <v>1191</v>
      </c>
      <c r="E303" s="106" t="s">
        <v>550</v>
      </c>
      <c r="F303" s="107">
        <v>7</v>
      </c>
    </row>
    <row r="304" spans="4:6" ht="15.75" customHeight="1">
      <c r="D304" s="114" t="s">
        <v>1192</v>
      </c>
      <c r="E304" s="106" t="s">
        <v>550</v>
      </c>
      <c r="F304" s="107">
        <v>7</v>
      </c>
    </row>
    <row r="305" spans="4:6" ht="15.75" customHeight="1">
      <c r="D305" s="114" t="s">
        <v>1193</v>
      </c>
      <c r="E305" s="106" t="s">
        <v>550</v>
      </c>
      <c r="F305" s="107">
        <v>7</v>
      </c>
    </row>
    <row r="306" spans="4:6" ht="15.75" customHeight="1">
      <c r="D306" s="114" t="s">
        <v>1194</v>
      </c>
      <c r="E306" s="106" t="s">
        <v>546</v>
      </c>
      <c r="F306" s="107">
        <v>1</v>
      </c>
    </row>
    <row r="307" spans="4:6" ht="15.75" customHeight="1">
      <c r="D307" s="114" t="s">
        <v>1195</v>
      </c>
      <c r="E307" s="106" t="s">
        <v>550</v>
      </c>
      <c r="F307" s="107">
        <v>7</v>
      </c>
    </row>
    <row r="308" spans="4:6" ht="15.75" customHeight="1">
      <c r="D308" s="114" t="s">
        <v>1196</v>
      </c>
      <c r="E308" s="106" t="s">
        <v>554</v>
      </c>
      <c r="F308" s="107">
        <v>12</v>
      </c>
    </row>
    <row r="309" spans="4:6" ht="15.75" customHeight="1">
      <c r="D309" s="114" t="s">
        <v>1197</v>
      </c>
      <c r="E309" s="106" t="s">
        <v>546</v>
      </c>
      <c r="F309" s="107">
        <v>1</v>
      </c>
    </row>
    <row r="310" spans="4:6" ht="15.75" customHeight="1">
      <c r="D310" s="114" t="s">
        <v>1197</v>
      </c>
      <c r="E310" s="106" t="s">
        <v>548</v>
      </c>
      <c r="F310" s="107">
        <v>4</v>
      </c>
    </row>
    <row r="311" spans="4:6" ht="15.75" customHeight="1">
      <c r="D311" s="114" t="s">
        <v>1198</v>
      </c>
      <c r="E311" s="106" t="s">
        <v>546</v>
      </c>
      <c r="F311" s="107">
        <v>1</v>
      </c>
    </row>
    <row r="312" spans="4:6" ht="15.75" customHeight="1">
      <c r="D312" s="114" t="s">
        <v>1199</v>
      </c>
      <c r="E312" s="106" t="s">
        <v>549</v>
      </c>
      <c r="F312" s="107">
        <v>6</v>
      </c>
    </row>
    <row r="313" spans="4:6" ht="15.75" customHeight="1">
      <c r="D313" s="114" t="s">
        <v>1200</v>
      </c>
      <c r="E313" s="106" t="s">
        <v>549</v>
      </c>
      <c r="F313" s="107">
        <v>6</v>
      </c>
    </row>
    <row r="314" spans="4:6" ht="15.75" customHeight="1">
      <c r="D314" s="114" t="s">
        <v>1201</v>
      </c>
      <c r="E314" s="106" t="s">
        <v>547</v>
      </c>
      <c r="F314" s="107">
        <v>3</v>
      </c>
    </row>
    <row r="315" spans="4:6" ht="15.75" customHeight="1">
      <c r="D315" s="114" t="s">
        <v>1202</v>
      </c>
      <c r="E315" s="106" t="s">
        <v>554</v>
      </c>
      <c r="F315" s="107">
        <v>12</v>
      </c>
    </row>
    <row r="316" spans="4:6" ht="15.75" customHeight="1">
      <c r="D316" s="114" t="s">
        <v>1203</v>
      </c>
      <c r="E316" s="106" t="s">
        <v>547</v>
      </c>
      <c r="F316" s="107">
        <v>3</v>
      </c>
    </row>
    <row r="317" spans="4:6" ht="15.75" customHeight="1">
      <c r="D317" s="114" t="s">
        <v>1204</v>
      </c>
      <c r="E317" s="106" t="s">
        <v>554</v>
      </c>
      <c r="F317" s="107">
        <v>12</v>
      </c>
    </row>
    <row r="318" spans="4:6" ht="15.75" customHeight="1">
      <c r="D318" s="114" t="s">
        <v>1205</v>
      </c>
      <c r="E318" s="106" t="s">
        <v>554</v>
      </c>
      <c r="F318" s="107">
        <v>12</v>
      </c>
    </row>
    <row r="319" spans="4:6" ht="15.75" customHeight="1">
      <c r="D319" s="114" t="s">
        <v>1206</v>
      </c>
      <c r="E319" s="106" t="s">
        <v>554</v>
      </c>
      <c r="F319" s="107">
        <v>12</v>
      </c>
    </row>
    <row r="320" spans="4:6" ht="15.75" customHeight="1">
      <c r="D320" s="114" t="s">
        <v>1207</v>
      </c>
      <c r="E320" s="106" t="s">
        <v>554</v>
      </c>
      <c r="F320" s="107">
        <v>12</v>
      </c>
    </row>
    <row r="321" spans="4:6" ht="15.75" customHeight="1">
      <c r="D321" s="114" t="s">
        <v>1208</v>
      </c>
      <c r="E321" s="106" t="s">
        <v>547</v>
      </c>
      <c r="F321" s="107">
        <v>3</v>
      </c>
    </row>
    <row r="322" spans="4:6" ht="15.75" customHeight="1">
      <c r="D322" s="114" t="s">
        <v>1209</v>
      </c>
      <c r="E322" s="106" t="s">
        <v>548</v>
      </c>
      <c r="F322" s="107">
        <v>4</v>
      </c>
    </row>
    <row r="323" spans="4:6" ht="15.75" customHeight="1">
      <c r="D323" s="114" t="s">
        <v>1210</v>
      </c>
      <c r="E323" s="106" t="s">
        <v>554</v>
      </c>
      <c r="F323" s="107">
        <v>12</v>
      </c>
    </row>
    <row r="324" spans="4:6" ht="15.75" customHeight="1">
      <c r="D324" s="114" t="s">
        <v>1211</v>
      </c>
      <c r="E324" s="106" t="s">
        <v>548</v>
      </c>
      <c r="F324" s="107">
        <v>4</v>
      </c>
    </row>
    <row r="325" spans="4:6" ht="15.75" customHeight="1">
      <c r="D325" s="114" t="s">
        <v>1212</v>
      </c>
      <c r="E325" s="106" t="s">
        <v>554</v>
      </c>
      <c r="F325" s="107">
        <v>12</v>
      </c>
    </row>
    <row r="326" spans="4:6" ht="15.75" customHeight="1">
      <c r="D326" s="114" t="s">
        <v>1213</v>
      </c>
      <c r="E326" s="106" t="s">
        <v>553</v>
      </c>
      <c r="F326" s="107">
        <v>10</v>
      </c>
    </row>
    <row r="327" spans="4:6" ht="15.75" customHeight="1">
      <c r="D327" s="114" t="s">
        <v>1214</v>
      </c>
      <c r="E327" s="106" t="s">
        <v>554</v>
      </c>
      <c r="F327" s="107">
        <v>12</v>
      </c>
    </row>
    <row r="328" spans="4:6" ht="15.75" customHeight="1">
      <c r="D328" s="114" t="s">
        <v>1215</v>
      </c>
      <c r="E328" s="106" t="s">
        <v>554</v>
      </c>
      <c r="F328" s="107">
        <v>12</v>
      </c>
    </row>
    <row r="329" spans="4:6" ht="15.75" customHeight="1">
      <c r="D329" s="114" t="s">
        <v>1216</v>
      </c>
      <c r="E329" s="106" t="s">
        <v>554</v>
      </c>
      <c r="F329" s="107">
        <v>12</v>
      </c>
    </row>
    <row r="330" spans="4:6" ht="15.75" customHeight="1">
      <c r="D330" s="114" t="s">
        <v>1217</v>
      </c>
      <c r="E330" s="106" t="s">
        <v>546</v>
      </c>
      <c r="F330" s="107">
        <v>1</v>
      </c>
    </row>
    <row r="331" spans="4:6" ht="15.75" customHeight="1">
      <c r="D331" s="114" t="s">
        <v>1218</v>
      </c>
      <c r="E331" s="106" t="s">
        <v>548</v>
      </c>
      <c r="F331" s="107">
        <v>4</v>
      </c>
    </row>
    <row r="332" spans="4:6" ht="15.75" customHeight="1">
      <c r="D332" s="114" t="s">
        <v>1219</v>
      </c>
      <c r="E332" s="106" t="s">
        <v>548</v>
      </c>
      <c r="F332" s="107">
        <v>4</v>
      </c>
    </row>
    <row r="333" spans="4:6" ht="15.75" customHeight="1">
      <c r="D333" s="114" t="s">
        <v>1220</v>
      </c>
      <c r="E333" s="106" t="s">
        <v>546</v>
      </c>
      <c r="F333" s="107">
        <v>1</v>
      </c>
    </row>
    <row r="334" spans="4:6" ht="15.75" customHeight="1">
      <c r="D334" s="114" t="s">
        <v>1221</v>
      </c>
      <c r="E334" s="106" t="s">
        <v>553</v>
      </c>
      <c r="F334" s="107">
        <v>10</v>
      </c>
    </row>
    <row r="335" spans="4:6" ht="15.75" customHeight="1">
      <c r="D335" s="114" t="s">
        <v>1222</v>
      </c>
      <c r="E335" s="106" t="s">
        <v>548</v>
      </c>
      <c r="F335" s="107">
        <v>4</v>
      </c>
    </row>
    <row r="336" spans="4:6" ht="15.75" customHeight="1">
      <c r="D336" s="114" t="s">
        <v>1223</v>
      </c>
      <c r="E336" s="106" t="s">
        <v>548</v>
      </c>
      <c r="F336" s="107">
        <v>4</v>
      </c>
    </row>
    <row r="337" spans="4:6" ht="15.75" customHeight="1">
      <c r="D337" s="114" t="s">
        <v>1224</v>
      </c>
      <c r="E337" s="106" t="s">
        <v>547</v>
      </c>
      <c r="F337" s="107">
        <v>3</v>
      </c>
    </row>
    <row r="338" spans="4:6" ht="15.75" customHeight="1">
      <c r="D338" s="114" t="s">
        <v>1225</v>
      </c>
      <c r="E338" s="106" t="s">
        <v>552</v>
      </c>
      <c r="F338" s="107">
        <v>9</v>
      </c>
    </row>
    <row r="339" spans="4:6" ht="15.75" customHeight="1">
      <c r="D339" s="114" t="s">
        <v>1226</v>
      </c>
      <c r="E339" s="106" t="s">
        <v>552</v>
      </c>
      <c r="F339" s="107">
        <v>9</v>
      </c>
    </row>
    <row r="340" spans="4:6" ht="15.75" customHeight="1">
      <c r="D340" s="114" t="s">
        <v>1227</v>
      </c>
      <c r="E340" s="106" t="s">
        <v>548</v>
      </c>
      <c r="F340" s="107">
        <v>4</v>
      </c>
    </row>
    <row r="341" spans="4:6" ht="15.75" customHeight="1">
      <c r="D341" s="114" t="s">
        <v>1228</v>
      </c>
      <c r="E341" s="106" t="s">
        <v>550</v>
      </c>
      <c r="F341" s="107">
        <v>7</v>
      </c>
    </row>
    <row r="342" spans="4:6" ht="15.75" customHeight="1">
      <c r="D342" s="114" t="s">
        <v>1229</v>
      </c>
      <c r="E342" s="106" t="s">
        <v>547</v>
      </c>
      <c r="F342" s="107">
        <v>3</v>
      </c>
    </row>
    <row r="343" spans="4:6" ht="15.75" customHeight="1">
      <c r="D343" s="114" t="s">
        <v>1230</v>
      </c>
      <c r="E343" s="106" t="s">
        <v>548</v>
      </c>
      <c r="F343" s="107">
        <v>4</v>
      </c>
    </row>
    <row r="344" spans="4:6" ht="15.75" customHeight="1">
      <c r="D344" s="114" t="s">
        <v>1231</v>
      </c>
      <c r="E344" s="106" t="s">
        <v>546</v>
      </c>
      <c r="F344" s="107">
        <v>1</v>
      </c>
    </row>
    <row r="345" spans="4:6" ht="15.75" customHeight="1">
      <c r="D345" s="114" t="s">
        <v>1232</v>
      </c>
      <c r="E345" s="106" t="s">
        <v>554</v>
      </c>
      <c r="F345" s="107">
        <v>12</v>
      </c>
    </row>
    <row r="346" spans="4:6" ht="15.75" customHeight="1">
      <c r="D346" s="114" t="s">
        <v>1233</v>
      </c>
      <c r="E346" s="106" t="s">
        <v>554</v>
      </c>
      <c r="F346" s="107">
        <v>12</v>
      </c>
    </row>
    <row r="347" spans="4:6" ht="15.75" customHeight="1">
      <c r="D347" s="114" t="s">
        <v>1234</v>
      </c>
      <c r="E347" s="106" t="s">
        <v>554</v>
      </c>
      <c r="F347" s="107">
        <v>12</v>
      </c>
    </row>
    <row r="348" spans="4:6" ht="15.75" customHeight="1">
      <c r="D348" s="114" t="s">
        <v>1235</v>
      </c>
      <c r="E348" s="106" t="s">
        <v>550</v>
      </c>
      <c r="F348" s="107">
        <v>7</v>
      </c>
    </row>
    <row r="349" spans="4:6" ht="15.75" customHeight="1">
      <c r="D349" s="114" t="s">
        <v>1235</v>
      </c>
      <c r="E349" s="106" t="s">
        <v>554</v>
      </c>
      <c r="F349" s="107">
        <v>12</v>
      </c>
    </row>
    <row r="350" spans="4:6" ht="15.75" customHeight="1">
      <c r="D350" s="114" t="s">
        <v>1236</v>
      </c>
      <c r="E350" s="106" t="s">
        <v>550</v>
      </c>
      <c r="F350" s="107">
        <v>7</v>
      </c>
    </row>
    <row r="351" spans="4:6" ht="15.75" customHeight="1">
      <c r="D351" s="114" t="s">
        <v>1237</v>
      </c>
      <c r="E351" s="106" t="s">
        <v>554</v>
      </c>
      <c r="F351" s="107">
        <v>12</v>
      </c>
    </row>
    <row r="352" spans="4:6" ht="15.75" customHeight="1">
      <c r="D352" s="114" t="s">
        <v>1238</v>
      </c>
      <c r="E352" s="106" t="s">
        <v>546</v>
      </c>
      <c r="F352" s="107">
        <v>1</v>
      </c>
    </row>
    <row r="353" spans="4:6" ht="15.75" customHeight="1">
      <c r="D353" s="114" t="s">
        <v>1239</v>
      </c>
      <c r="E353" s="106" t="s">
        <v>546</v>
      </c>
      <c r="F353" s="107">
        <v>1</v>
      </c>
    </row>
    <row r="354" spans="4:6" ht="15.75" customHeight="1">
      <c r="D354" s="114" t="s">
        <v>1240</v>
      </c>
      <c r="E354" s="106" t="s">
        <v>546</v>
      </c>
      <c r="F354" s="107">
        <v>1</v>
      </c>
    </row>
    <row r="355" spans="4:6" ht="15.75" customHeight="1">
      <c r="D355" s="114" t="s">
        <v>1241</v>
      </c>
      <c r="E355" s="106" t="s">
        <v>551</v>
      </c>
      <c r="F355" s="107">
        <v>8</v>
      </c>
    </row>
    <row r="356" spans="4:6" ht="15.75" customHeight="1">
      <c r="D356" s="114" t="s">
        <v>1242</v>
      </c>
      <c r="E356" s="106" t="s">
        <v>547</v>
      </c>
      <c r="F356" s="107">
        <v>3</v>
      </c>
    </row>
    <row r="357" spans="4:6" ht="15.75" customHeight="1">
      <c r="D357" s="114" t="s">
        <v>1243</v>
      </c>
      <c r="E357" s="106" t="s">
        <v>550</v>
      </c>
      <c r="F357" s="107">
        <v>7</v>
      </c>
    </row>
    <row r="358" spans="4:6" ht="15.75" customHeight="1">
      <c r="D358" s="114" t="s">
        <v>1244</v>
      </c>
      <c r="E358" s="106" t="s">
        <v>548</v>
      </c>
      <c r="F358" s="107">
        <v>4</v>
      </c>
    </row>
    <row r="359" spans="4:6" ht="15.75" customHeight="1">
      <c r="D359" s="114" t="s">
        <v>1245</v>
      </c>
      <c r="E359" s="106" t="s">
        <v>555</v>
      </c>
      <c r="F359" s="107">
        <v>11</v>
      </c>
    </row>
    <row r="360" spans="4:6" ht="15.75" customHeight="1">
      <c r="D360" s="114" t="s">
        <v>1246</v>
      </c>
      <c r="E360" s="106" t="s">
        <v>548</v>
      </c>
      <c r="F360" s="107">
        <v>4</v>
      </c>
    </row>
    <row r="361" spans="4:6" ht="15.75" customHeight="1">
      <c r="D361" s="114" t="s">
        <v>1247</v>
      </c>
      <c r="E361" s="106" t="s">
        <v>550</v>
      </c>
      <c r="F361" s="107">
        <v>7</v>
      </c>
    </row>
    <row r="362" spans="4:6" ht="15.75" customHeight="1">
      <c r="D362" s="114" t="s">
        <v>1248</v>
      </c>
      <c r="E362" s="106" t="s">
        <v>555</v>
      </c>
      <c r="F362" s="107">
        <v>11</v>
      </c>
    </row>
    <row r="363" spans="4:6" ht="15.75" customHeight="1">
      <c r="D363" s="114" t="s">
        <v>1249</v>
      </c>
      <c r="E363" s="106" t="s">
        <v>555</v>
      </c>
      <c r="F363" s="107">
        <v>11</v>
      </c>
    </row>
    <row r="364" spans="4:6" ht="15.75" customHeight="1">
      <c r="D364" s="114" t="s">
        <v>1250</v>
      </c>
      <c r="E364" s="106" t="s">
        <v>549</v>
      </c>
      <c r="F364" s="107">
        <v>6</v>
      </c>
    </row>
    <row r="365" spans="4:6" ht="15.75" customHeight="1">
      <c r="D365" s="114" t="s">
        <v>1251</v>
      </c>
      <c r="E365" s="106" t="s">
        <v>555</v>
      </c>
      <c r="F365" s="107">
        <v>11</v>
      </c>
    </row>
    <row r="366" spans="4:6" ht="15.75" customHeight="1">
      <c r="D366" s="114" t="s">
        <v>1252</v>
      </c>
      <c r="E366" s="106" t="s">
        <v>554</v>
      </c>
      <c r="F366" s="107">
        <v>12</v>
      </c>
    </row>
    <row r="367" spans="4:6" ht="15.75" customHeight="1">
      <c r="D367" s="114" t="s">
        <v>1253</v>
      </c>
      <c r="E367" s="106" t="s">
        <v>547</v>
      </c>
      <c r="F367" s="107">
        <v>3</v>
      </c>
    </row>
    <row r="368" spans="4:6" ht="15.75" customHeight="1">
      <c r="D368" s="114" t="s">
        <v>1254</v>
      </c>
      <c r="E368" s="106" t="s">
        <v>554</v>
      </c>
      <c r="F368" s="107">
        <v>12</v>
      </c>
    </row>
    <row r="369" spans="4:6" ht="15.75" customHeight="1">
      <c r="D369" s="114" t="s">
        <v>1255</v>
      </c>
      <c r="E369" s="106" t="s">
        <v>547</v>
      </c>
      <c r="F369" s="107">
        <v>3</v>
      </c>
    </row>
    <row r="370" spans="4:6" ht="15.75" customHeight="1">
      <c r="D370" s="114" t="s">
        <v>1256</v>
      </c>
      <c r="E370" s="106" t="s">
        <v>548</v>
      </c>
      <c r="F370" s="107">
        <v>4</v>
      </c>
    </row>
    <row r="371" spans="4:6" ht="15.75" customHeight="1">
      <c r="D371" s="114" t="s">
        <v>1257</v>
      </c>
      <c r="E371" s="106" t="s">
        <v>554</v>
      </c>
      <c r="F371" s="107">
        <v>12</v>
      </c>
    </row>
    <row r="372" spans="4:6" ht="15.75" customHeight="1">
      <c r="D372" s="114" t="s">
        <v>1258</v>
      </c>
      <c r="E372" s="106" t="s">
        <v>555</v>
      </c>
      <c r="F372" s="107">
        <v>11</v>
      </c>
    </row>
    <row r="373" spans="4:6" ht="15.75" customHeight="1">
      <c r="D373" s="114" t="s">
        <v>1259</v>
      </c>
      <c r="E373" s="106" t="s">
        <v>546</v>
      </c>
      <c r="F373" s="107">
        <v>1</v>
      </c>
    </row>
    <row r="374" spans="4:6" ht="15.75" customHeight="1">
      <c r="D374" s="114" t="s">
        <v>1260</v>
      </c>
      <c r="E374" s="106" t="s">
        <v>548</v>
      </c>
      <c r="F374" s="107">
        <v>4</v>
      </c>
    </row>
    <row r="375" spans="4:6" ht="15.75" customHeight="1">
      <c r="D375" s="114" t="s">
        <v>1261</v>
      </c>
      <c r="E375" s="106" t="s">
        <v>548</v>
      </c>
      <c r="F375" s="107">
        <v>4</v>
      </c>
    </row>
    <row r="376" spans="4:6" ht="15.75" customHeight="1">
      <c r="D376" s="114" t="s">
        <v>1262</v>
      </c>
      <c r="E376" s="106" t="s">
        <v>555</v>
      </c>
      <c r="F376" s="107">
        <v>11</v>
      </c>
    </row>
    <row r="377" spans="4:6" ht="15.75" customHeight="1">
      <c r="D377" s="114" t="s">
        <v>1263</v>
      </c>
      <c r="E377" s="106" t="s">
        <v>555</v>
      </c>
      <c r="F377" s="107">
        <v>11</v>
      </c>
    </row>
    <row r="378" spans="4:6" ht="15.75" customHeight="1">
      <c r="D378" s="114" t="s">
        <v>1264</v>
      </c>
      <c r="E378" s="106" t="s">
        <v>555</v>
      </c>
      <c r="F378" s="107">
        <v>11</v>
      </c>
    </row>
    <row r="379" spans="4:6" ht="15.75" customHeight="1">
      <c r="D379" s="114" t="s">
        <v>1265</v>
      </c>
      <c r="E379" s="106" t="s">
        <v>548</v>
      </c>
      <c r="F379" s="107">
        <v>4</v>
      </c>
    </row>
    <row r="380" spans="4:6" ht="15.75" customHeight="1">
      <c r="D380" s="114" t="s">
        <v>1266</v>
      </c>
      <c r="E380" s="106" t="s">
        <v>548</v>
      </c>
      <c r="F380" s="107">
        <v>4</v>
      </c>
    </row>
    <row r="381" spans="4:6" ht="15.75" customHeight="1">
      <c r="D381" s="114" t="s">
        <v>1267</v>
      </c>
      <c r="E381" s="106" t="s">
        <v>555</v>
      </c>
      <c r="F381" s="107">
        <v>11</v>
      </c>
    </row>
    <row r="382" spans="4:6" ht="15.75" customHeight="1">
      <c r="D382" s="114" t="s">
        <v>1268</v>
      </c>
      <c r="E382" s="106" t="s">
        <v>547</v>
      </c>
      <c r="F382" s="107">
        <v>3</v>
      </c>
    </row>
    <row r="383" spans="4:6" ht="15.75" customHeight="1">
      <c r="D383" s="114" t="s">
        <v>1268</v>
      </c>
      <c r="E383" s="106" t="s">
        <v>548</v>
      </c>
      <c r="F383" s="107">
        <v>4</v>
      </c>
    </row>
    <row r="384" spans="4:6" ht="15.75" customHeight="1">
      <c r="D384" s="114" t="s">
        <v>1269</v>
      </c>
      <c r="E384" s="106" t="s">
        <v>548</v>
      </c>
      <c r="F384" s="107">
        <v>4</v>
      </c>
    </row>
    <row r="385" spans="4:6" ht="15.75" customHeight="1">
      <c r="D385" s="114" t="s">
        <v>1270</v>
      </c>
      <c r="E385" s="106" t="s">
        <v>548</v>
      </c>
      <c r="F385" s="107">
        <v>4</v>
      </c>
    </row>
    <row r="386" spans="4:6" ht="15.75" customHeight="1">
      <c r="D386" s="114" t="s">
        <v>1271</v>
      </c>
      <c r="E386" s="106" t="s">
        <v>548</v>
      </c>
      <c r="F386" s="107">
        <v>4</v>
      </c>
    </row>
    <row r="387" spans="4:6" ht="15.75" customHeight="1">
      <c r="D387" s="114" t="s">
        <v>1272</v>
      </c>
      <c r="E387" s="106" t="s">
        <v>554</v>
      </c>
      <c r="F387" s="107">
        <v>12</v>
      </c>
    </row>
    <row r="388" spans="4:6" ht="15.75" customHeight="1">
      <c r="D388" s="114" t="s">
        <v>1273</v>
      </c>
      <c r="E388" s="106" t="s">
        <v>547</v>
      </c>
      <c r="F388" s="107">
        <v>3</v>
      </c>
    </row>
    <row r="389" spans="4:6" ht="15.75" customHeight="1">
      <c r="D389" s="114" t="s">
        <v>1274</v>
      </c>
      <c r="E389" s="106" t="s">
        <v>549</v>
      </c>
      <c r="F389" s="107">
        <v>6</v>
      </c>
    </row>
    <row r="390" spans="4:6" ht="15.75" customHeight="1">
      <c r="D390" s="114" t="s">
        <v>1275</v>
      </c>
      <c r="E390" s="106" t="s">
        <v>554</v>
      </c>
      <c r="F390" s="107">
        <v>12</v>
      </c>
    </row>
    <row r="391" spans="4:6" ht="15.75" customHeight="1">
      <c r="D391" s="114" t="s">
        <v>1276</v>
      </c>
      <c r="E391" s="106" t="s">
        <v>548</v>
      </c>
      <c r="F391" s="107">
        <v>4</v>
      </c>
    </row>
    <row r="392" spans="4:6" ht="15.75" customHeight="1">
      <c r="D392" s="114" t="s">
        <v>1277</v>
      </c>
      <c r="E392" s="106" t="s">
        <v>549</v>
      </c>
      <c r="F392" s="107">
        <v>6</v>
      </c>
    </row>
    <row r="393" spans="4:6" ht="15.75" customHeight="1">
      <c r="D393" s="114" t="s">
        <v>1278</v>
      </c>
      <c r="E393" s="106" t="s">
        <v>548</v>
      </c>
      <c r="F393" s="107">
        <v>4</v>
      </c>
    </row>
    <row r="394" spans="4:6" ht="15.75" customHeight="1">
      <c r="D394" s="114" t="s">
        <v>1279</v>
      </c>
      <c r="E394" s="106" t="s">
        <v>546</v>
      </c>
      <c r="F394" s="107">
        <v>1</v>
      </c>
    </row>
    <row r="395" spans="4:6" ht="15.75" customHeight="1">
      <c r="D395" s="114" t="s">
        <v>1280</v>
      </c>
      <c r="E395" s="106" t="s">
        <v>549</v>
      </c>
      <c r="F395" s="107">
        <v>6</v>
      </c>
    </row>
    <row r="396" spans="4:6" ht="15.75" customHeight="1">
      <c r="D396" s="114" t="s">
        <v>1281</v>
      </c>
      <c r="E396" s="106" t="s">
        <v>549</v>
      </c>
      <c r="F396" s="107">
        <v>6</v>
      </c>
    </row>
    <row r="397" spans="4:6" ht="15.75" customHeight="1">
      <c r="D397" s="114" t="s">
        <v>1282</v>
      </c>
      <c r="E397" s="106" t="s">
        <v>550</v>
      </c>
      <c r="F397" s="107">
        <v>7</v>
      </c>
    </row>
    <row r="398" spans="4:6" ht="15.75" customHeight="1">
      <c r="D398" s="114" t="s">
        <v>1283</v>
      </c>
      <c r="E398" s="106" t="s">
        <v>550</v>
      </c>
      <c r="F398" s="107">
        <v>7</v>
      </c>
    </row>
    <row r="399" spans="4:6" ht="15.75" customHeight="1">
      <c r="D399" s="114" t="s">
        <v>1284</v>
      </c>
      <c r="E399" s="106" t="s">
        <v>550</v>
      </c>
      <c r="F399" s="107">
        <v>7</v>
      </c>
    </row>
    <row r="400" spans="4:6" ht="15.75" customHeight="1">
      <c r="D400" s="114" t="s">
        <v>1285</v>
      </c>
      <c r="E400" s="106" t="s">
        <v>549</v>
      </c>
      <c r="F400" s="107">
        <v>6</v>
      </c>
    </row>
    <row r="401" spans="4:6" ht="15.75" customHeight="1">
      <c r="D401" s="114" t="s">
        <v>1286</v>
      </c>
      <c r="E401" s="106" t="s">
        <v>548</v>
      </c>
      <c r="F401" s="107">
        <v>4</v>
      </c>
    </row>
    <row r="402" spans="4:6" ht="15.75" customHeight="1">
      <c r="D402" s="114" t="s">
        <v>1287</v>
      </c>
      <c r="E402" s="106" t="s">
        <v>554</v>
      </c>
      <c r="F402" s="107">
        <v>12</v>
      </c>
    </row>
    <row r="403" spans="4:6" ht="15.75" customHeight="1">
      <c r="D403" s="114" t="s">
        <v>1288</v>
      </c>
      <c r="E403" s="106" t="s">
        <v>548</v>
      </c>
      <c r="F403" s="107">
        <v>4</v>
      </c>
    </row>
    <row r="404" spans="4:6" ht="15.75" customHeight="1">
      <c r="D404" s="114" t="s">
        <v>1289</v>
      </c>
      <c r="E404" s="106" t="s">
        <v>548</v>
      </c>
      <c r="F404" s="107">
        <v>4</v>
      </c>
    </row>
    <row r="405" spans="4:6" ht="15.75" customHeight="1">
      <c r="D405" s="114" t="s">
        <v>1290</v>
      </c>
      <c r="E405" s="106" t="s">
        <v>554</v>
      </c>
      <c r="F405" s="107">
        <v>12</v>
      </c>
    </row>
    <row r="406" spans="4:6" ht="15.75" customHeight="1">
      <c r="D406" s="114" t="s">
        <v>1291</v>
      </c>
      <c r="E406" s="106" t="s">
        <v>555</v>
      </c>
      <c r="F406" s="107">
        <v>11</v>
      </c>
    </row>
    <row r="407" spans="4:6" ht="15.75" customHeight="1">
      <c r="D407" s="114" t="s">
        <v>1292</v>
      </c>
      <c r="E407" s="106" t="s">
        <v>555</v>
      </c>
      <c r="F407" s="107">
        <v>11</v>
      </c>
    </row>
    <row r="408" spans="4:6" ht="15.75" customHeight="1">
      <c r="D408" s="114" t="s">
        <v>1293</v>
      </c>
      <c r="E408" s="106" t="s">
        <v>555</v>
      </c>
      <c r="F408" s="107">
        <v>11</v>
      </c>
    </row>
    <row r="409" spans="4:6" ht="15.75" customHeight="1">
      <c r="D409" s="114" t="s">
        <v>1294</v>
      </c>
      <c r="E409" s="106" t="s">
        <v>554</v>
      </c>
      <c r="F409" s="107">
        <v>12</v>
      </c>
    </row>
    <row r="410" spans="4:6" ht="15.75" customHeight="1">
      <c r="D410" s="114" t="s">
        <v>1295</v>
      </c>
      <c r="E410" s="106" t="s">
        <v>549</v>
      </c>
      <c r="F410" s="107">
        <v>6</v>
      </c>
    </row>
    <row r="411" spans="4:6" ht="15.75" customHeight="1">
      <c r="D411" s="114" t="s">
        <v>1296</v>
      </c>
      <c r="E411" s="106" t="s">
        <v>547</v>
      </c>
      <c r="F411" s="107">
        <v>3</v>
      </c>
    </row>
    <row r="412" spans="4:6" ht="15.75" customHeight="1">
      <c r="D412" s="114" t="s">
        <v>1297</v>
      </c>
      <c r="E412" s="106" t="s">
        <v>548</v>
      </c>
      <c r="F412" s="107">
        <v>4</v>
      </c>
    </row>
    <row r="413" spans="4:6" ht="15.75" customHeight="1">
      <c r="D413" s="114" t="s">
        <v>1298</v>
      </c>
      <c r="E413" s="106" t="s">
        <v>550</v>
      </c>
      <c r="F413" s="107">
        <v>7</v>
      </c>
    </row>
    <row r="414" spans="4:6" ht="15.75" customHeight="1">
      <c r="D414" s="114" t="s">
        <v>1299</v>
      </c>
      <c r="E414" s="106" t="s">
        <v>554</v>
      </c>
      <c r="F414" s="107">
        <v>12</v>
      </c>
    </row>
    <row r="415" spans="4:6" ht="15.75" customHeight="1">
      <c r="D415" s="114" t="s">
        <v>1300</v>
      </c>
      <c r="E415" s="106" t="s">
        <v>547</v>
      </c>
      <c r="F415" s="107">
        <v>3</v>
      </c>
    </row>
    <row r="416" spans="4:6" ht="15.75" customHeight="1">
      <c r="D416" s="114" t="s">
        <v>1301</v>
      </c>
      <c r="E416" s="106" t="s">
        <v>555</v>
      </c>
      <c r="F416" s="107">
        <v>11</v>
      </c>
    </row>
    <row r="417" spans="4:6" ht="15.75" customHeight="1">
      <c r="D417" s="114" t="s">
        <v>1302</v>
      </c>
      <c r="E417" s="106" t="s">
        <v>549</v>
      </c>
      <c r="F417" s="107">
        <v>6</v>
      </c>
    </row>
    <row r="418" spans="4:6" ht="15.75" customHeight="1">
      <c r="D418" s="114" t="s">
        <v>1303</v>
      </c>
      <c r="E418" s="106" t="s">
        <v>552</v>
      </c>
      <c r="F418" s="107">
        <v>9</v>
      </c>
    </row>
    <row r="419" spans="4:6" ht="15.75" customHeight="1">
      <c r="D419" s="114" t="s">
        <v>1304</v>
      </c>
      <c r="E419" s="106" t="s">
        <v>554</v>
      </c>
      <c r="F419" s="107">
        <v>12</v>
      </c>
    </row>
    <row r="420" spans="4:6" ht="15.75" customHeight="1">
      <c r="D420" s="114" t="s">
        <v>1305</v>
      </c>
      <c r="E420" s="106" t="s">
        <v>546</v>
      </c>
      <c r="F420" s="107">
        <v>1</v>
      </c>
    </row>
    <row r="421" spans="4:6" ht="15.75" customHeight="1">
      <c r="D421" s="114" t="s">
        <v>1306</v>
      </c>
      <c r="E421" s="106" t="s">
        <v>546</v>
      </c>
      <c r="F421" s="107">
        <v>1</v>
      </c>
    </row>
    <row r="422" spans="4:6" ht="15.75" customHeight="1">
      <c r="D422" s="114" t="s">
        <v>1307</v>
      </c>
      <c r="E422" s="106" t="s">
        <v>549</v>
      </c>
      <c r="F422" s="107">
        <v>6</v>
      </c>
    </row>
    <row r="423" spans="4:6" ht="15.75" customHeight="1">
      <c r="D423" s="114" t="s">
        <v>552</v>
      </c>
      <c r="E423" s="106" t="s">
        <v>552</v>
      </c>
      <c r="F423" s="107">
        <v>9</v>
      </c>
    </row>
    <row r="424" spans="4:6" ht="15.75" customHeight="1">
      <c r="D424" s="114" t="s">
        <v>1308</v>
      </c>
      <c r="E424" s="106" t="s">
        <v>555</v>
      </c>
      <c r="F424" s="107">
        <v>11</v>
      </c>
    </row>
    <row r="425" spans="4:6" ht="15.75" customHeight="1">
      <c r="D425" s="114" t="s">
        <v>1309</v>
      </c>
      <c r="E425" s="106" t="s">
        <v>546</v>
      </c>
      <c r="F425" s="107">
        <v>1</v>
      </c>
    </row>
    <row r="426" spans="4:6" ht="15.75" customHeight="1">
      <c r="D426" s="114" t="s">
        <v>1310</v>
      </c>
      <c r="E426" s="106" t="s">
        <v>546</v>
      </c>
      <c r="F426" s="107">
        <v>1</v>
      </c>
    </row>
    <row r="427" spans="4:6" ht="15.75" customHeight="1">
      <c r="D427" s="114" t="s">
        <v>1311</v>
      </c>
      <c r="E427" s="106" t="s">
        <v>549</v>
      </c>
      <c r="F427" s="107">
        <v>6</v>
      </c>
    </row>
    <row r="428" spans="4:6" ht="15.75" customHeight="1">
      <c r="D428" s="114" t="s">
        <v>1312</v>
      </c>
      <c r="E428" s="106" t="s">
        <v>552</v>
      </c>
      <c r="F428" s="107">
        <v>9</v>
      </c>
    </row>
    <row r="429" spans="4:6" ht="15.75" customHeight="1">
      <c r="D429" s="114" t="s">
        <v>1313</v>
      </c>
      <c r="E429" s="106" t="s">
        <v>548</v>
      </c>
      <c r="F429" s="107">
        <v>4</v>
      </c>
    </row>
    <row r="430" spans="4:6" ht="15.75" customHeight="1">
      <c r="D430" s="114" t="s">
        <v>1314</v>
      </c>
      <c r="E430" s="106" t="s">
        <v>549</v>
      </c>
      <c r="F430" s="107">
        <v>6</v>
      </c>
    </row>
    <row r="431" spans="4:6" ht="15.75" customHeight="1">
      <c r="D431" s="114" t="s">
        <v>1315</v>
      </c>
      <c r="E431" s="106" t="s">
        <v>546</v>
      </c>
      <c r="F431" s="107">
        <v>1</v>
      </c>
    </row>
    <row r="432" spans="4:6" ht="15.75" customHeight="1">
      <c r="D432" s="114" t="s">
        <v>1316</v>
      </c>
      <c r="E432" s="106" t="s">
        <v>554</v>
      </c>
      <c r="F432" s="107">
        <v>12</v>
      </c>
    </row>
    <row r="433" spans="4:6" ht="15.75" customHeight="1">
      <c r="D433" s="114" t="s">
        <v>1317</v>
      </c>
      <c r="E433" s="106" t="s">
        <v>554</v>
      </c>
      <c r="F433" s="107">
        <v>12</v>
      </c>
    </row>
    <row r="434" spans="4:6" ht="15.75" customHeight="1">
      <c r="D434" s="114" t="s">
        <v>1318</v>
      </c>
      <c r="E434" s="106" t="s">
        <v>548</v>
      </c>
      <c r="F434" s="107">
        <v>4</v>
      </c>
    </row>
    <row r="435" spans="4:6" ht="15.75" customHeight="1">
      <c r="D435" s="114" t="s">
        <v>1319</v>
      </c>
      <c r="E435" s="106" t="s">
        <v>555</v>
      </c>
      <c r="F435" s="107">
        <v>11</v>
      </c>
    </row>
    <row r="436" spans="4:6" ht="15.75" customHeight="1">
      <c r="D436" s="114" t="s">
        <v>1320</v>
      </c>
      <c r="E436" s="106" t="s">
        <v>548</v>
      </c>
      <c r="F436" s="107">
        <v>4</v>
      </c>
    </row>
    <row r="437" spans="4:6" ht="15.75" customHeight="1">
      <c r="D437" s="114" t="s">
        <v>1321</v>
      </c>
      <c r="E437" s="106" t="s">
        <v>549</v>
      </c>
      <c r="F437" s="107">
        <v>6</v>
      </c>
    </row>
    <row r="438" spans="4:6" ht="15.75" customHeight="1">
      <c r="D438" s="114" t="s">
        <v>1322</v>
      </c>
      <c r="E438" s="106" t="s">
        <v>550</v>
      </c>
      <c r="F438" s="107">
        <v>7</v>
      </c>
    </row>
    <row r="439" spans="4:6" ht="15.75" customHeight="1">
      <c r="D439" s="114" t="s">
        <v>1323</v>
      </c>
      <c r="E439" s="106" t="s">
        <v>546</v>
      </c>
      <c r="F439" s="107">
        <v>1</v>
      </c>
    </row>
    <row r="440" spans="4:6" ht="15.75" customHeight="1">
      <c r="D440" s="114" t="s">
        <v>1324</v>
      </c>
      <c r="E440" s="106" t="s">
        <v>546</v>
      </c>
      <c r="F440" s="107">
        <v>1</v>
      </c>
    </row>
    <row r="441" spans="4:6" ht="15.75" customHeight="1">
      <c r="D441" s="114" t="s">
        <v>914</v>
      </c>
      <c r="E441" s="106" t="s">
        <v>547</v>
      </c>
      <c r="F441" s="107">
        <v>3</v>
      </c>
    </row>
    <row r="442" spans="4:6" ht="15.75" customHeight="1">
      <c r="D442" s="114" t="s">
        <v>1325</v>
      </c>
      <c r="E442" s="106" t="s">
        <v>547</v>
      </c>
      <c r="F442" s="107">
        <v>3</v>
      </c>
    </row>
    <row r="443" spans="4:6" ht="15.75" customHeight="1">
      <c r="D443" s="114" t="s">
        <v>1326</v>
      </c>
      <c r="E443" s="106" t="s">
        <v>555</v>
      </c>
      <c r="F443" s="107">
        <v>11</v>
      </c>
    </row>
    <row r="444" spans="4:6" ht="15.75" customHeight="1">
      <c r="D444" s="114" t="s">
        <v>1327</v>
      </c>
      <c r="E444" s="106" t="s">
        <v>555</v>
      </c>
      <c r="F444" s="107">
        <v>11</v>
      </c>
    </row>
    <row r="445" spans="4:6" ht="15.75" customHeight="1">
      <c r="D445" s="114" t="s">
        <v>1328</v>
      </c>
      <c r="E445" s="106" t="s">
        <v>555</v>
      </c>
      <c r="F445" s="107">
        <v>11</v>
      </c>
    </row>
    <row r="446" spans="4:6" ht="15.75" customHeight="1">
      <c r="D446" s="114" t="s">
        <v>1329</v>
      </c>
      <c r="E446" s="106" t="s">
        <v>555</v>
      </c>
      <c r="F446" s="107">
        <v>11</v>
      </c>
    </row>
    <row r="447" spans="4:6" ht="15.75" customHeight="1">
      <c r="D447" s="114" t="s">
        <v>1330</v>
      </c>
      <c r="E447" s="106" t="s">
        <v>548</v>
      </c>
      <c r="F447" s="107">
        <v>4</v>
      </c>
    </row>
    <row r="448" spans="4:6" ht="15.75" customHeight="1">
      <c r="D448" s="114" t="s">
        <v>1331</v>
      </c>
      <c r="E448" s="106" t="s">
        <v>552</v>
      </c>
      <c r="F448" s="107">
        <v>9</v>
      </c>
    </row>
    <row r="449" spans="4:6" ht="15.75" customHeight="1">
      <c r="D449" s="114" t="s">
        <v>1332</v>
      </c>
      <c r="E449" s="106" t="s">
        <v>555</v>
      </c>
      <c r="F449" s="107">
        <v>11</v>
      </c>
    </row>
    <row r="450" spans="4:6" ht="15.75" customHeight="1">
      <c r="D450" s="114" t="s">
        <v>1333</v>
      </c>
      <c r="E450" s="106" t="s">
        <v>555</v>
      </c>
      <c r="F450" s="107">
        <v>11</v>
      </c>
    </row>
    <row r="451" spans="4:6" ht="15.75" customHeight="1">
      <c r="D451" s="114" t="s">
        <v>1334</v>
      </c>
      <c r="E451" s="106" t="s">
        <v>552</v>
      </c>
      <c r="F451" s="107">
        <v>9</v>
      </c>
    </row>
    <row r="452" spans="4:6" ht="15.75" customHeight="1">
      <c r="D452" s="114" t="s">
        <v>1335</v>
      </c>
      <c r="E452" s="106" t="s">
        <v>546</v>
      </c>
      <c r="F452" s="107">
        <v>1</v>
      </c>
    </row>
    <row r="453" spans="4:6" ht="15.75" customHeight="1">
      <c r="D453" s="114" t="s">
        <v>1336</v>
      </c>
      <c r="E453" s="106" t="s">
        <v>546</v>
      </c>
      <c r="F453" s="107">
        <v>1</v>
      </c>
    </row>
    <row r="454" spans="4:6" ht="15.75" customHeight="1">
      <c r="D454" s="114" t="s">
        <v>1337</v>
      </c>
      <c r="E454" s="106" t="s">
        <v>547</v>
      </c>
      <c r="F454" s="107">
        <v>3</v>
      </c>
    </row>
    <row r="455" spans="4:6" ht="15.75" customHeight="1">
      <c r="D455" s="114" t="s">
        <v>1338</v>
      </c>
      <c r="E455" s="106" t="s">
        <v>548</v>
      </c>
      <c r="F455" s="107">
        <v>4</v>
      </c>
    </row>
    <row r="456" spans="4:6" ht="15.75" customHeight="1">
      <c r="D456" s="114" t="s">
        <v>1339</v>
      </c>
      <c r="E456" s="106" t="s">
        <v>555</v>
      </c>
      <c r="F456" s="107">
        <v>11</v>
      </c>
    </row>
    <row r="457" spans="4:6" ht="15.75" customHeight="1">
      <c r="D457" s="114" t="s">
        <v>1340</v>
      </c>
      <c r="E457" s="106" t="s">
        <v>546</v>
      </c>
      <c r="F457" s="107">
        <v>1</v>
      </c>
    </row>
    <row r="458" spans="4:6" ht="15.75" customHeight="1">
      <c r="D458" s="114" t="s">
        <v>1341</v>
      </c>
      <c r="E458" s="106" t="s">
        <v>549</v>
      </c>
      <c r="F458" s="107">
        <v>6</v>
      </c>
    </row>
    <row r="459" spans="4:6" ht="15.75" customHeight="1">
      <c r="D459" s="114" t="s">
        <v>1342</v>
      </c>
      <c r="E459" s="106" t="s">
        <v>554</v>
      </c>
      <c r="F459" s="107">
        <v>12</v>
      </c>
    </row>
    <row r="460" spans="4:6" ht="15.75" customHeight="1">
      <c r="D460" s="114" t="s">
        <v>1343</v>
      </c>
      <c r="E460" s="106" t="s">
        <v>546</v>
      </c>
      <c r="F460" s="107">
        <v>1</v>
      </c>
    </row>
    <row r="461" spans="4:6" ht="15.75" customHeight="1">
      <c r="D461" s="114" t="s">
        <v>1344</v>
      </c>
      <c r="E461" s="106" t="s">
        <v>554</v>
      </c>
      <c r="F461" s="107">
        <v>12</v>
      </c>
    </row>
    <row r="462" spans="4:6" ht="15.75" customHeight="1">
      <c r="D462" s="114" t="s">
        <v>1345</v>
      </c>
      <c r="E462" s="106" t="s">
        <v>550</v>
      </c>
      <c r="F462" s="107">
        <v>7</v>
      </c>
    </row>
    <row r="463" spans="4:6" ht="15.75" customHeight="1">
      <c r="D463" s="114" t="s">
        <v>1346</v>
      </c>
      <c r="E463" s="106" t="s">
        <v>549</v>
      </c>
      <c r="F463" s="107">
        <v>6</v>
      </c>
    </row>
    <row r="464" spans="4:6" ht="15.75" customHeight="1">
      <c r="D464" s="114" t="s">
        <v>1346</v>
      </c>
      <c r="E464" s="106" t="s">
        <v>553</v>
      </c>
      <c r="F464" s="107">
        <v>10</v>
      </c>
    </row>
    <row r="465" spans="4:6" ht="15.75" customHeight="1">
      <c r="D465" s="114" t="s">
        <v>1347</v>
      </c>
      <c r="E465" s="106" t="s">
        <v>549</v>
      </c>
      <c r="F465" s="107">
        <v>6</v>
      </c>
    </row>
    <row r="466" spans="4:6" ht="15.75" customHeight="1">
      <c r="D466" s="114" t="s">
        <v>1348</v>
      </c>
      <c r="E466" s="106" t="s">
        <v>549</v>
      </c>
      <c r="F466" s="107">
        <v>6</v>
      </c>
    </row>
    <row r="467" spans="4:6" ht="15.75" customHeight="1">
      <c r="D467" s="114" t="s">
        <v>1349</v>
      </c>
      <c r="E467" s="106" t="s">
        <v>546</v>
      </c>
      <c r="F467" s="107">
        <v>1</v>
      </c>
    </row>
    <row r="468" spans="4:6" ht="15.75" customHeight="1">
      <c r="D468" s="114" t="s">
        <v>1350</v>
      </c>
      <c r="E468" s="106" t="s">
        <v>546</v>
      </c>
      <c r="F468" s="107">
        <v>1</v>
      </c>
    </row>
    <row r="469" spans="4:6" ht="15.75" customHeight="1">
      <c r="D469" s="114" t="s">
        <v>1351</v>
      </c>
      <c r="E469" s="106" t="s">
        <v>549</v>
      </c>
      <c r="F469" s="107">
        <v>6</v>
      </c>
    </row>
    <row r="470" spans="4:6" ht="15.75" customHeight="1">
      <c r="D470" s="114" t="s">
        <v>1352</v>
      </c>
      <c r="E470" s="106" t="s">
        <v>548</v>
      </c>
      <c r="F470" s="107">
        <v>4</v>
      </c>
    </row>
    <row r="471" spans="4:6" ht="15.75" customHeight="1">
      <c r="D471" s="114" t="s">
        <v>1353</v>
      </c>
      <c r="E471" s="106" t="s">
        <v>548</v>
      </c>
      <c r="F471" s="107">
        <v>4</v>
      </c>
    </row>
    <row r="472" spans="4:6" ht="15.75" customHeight="1">
      <c r="D472" s="114" t="s">
        <v>1354</v>
      </c>
      <c r="E472" s="106" t="s">
        <v>546</v>
      </c>
      <c r="F472" s="107">
        <v>1</v>
      </c>
    </row>
    <row r="473" spans="4:6" ht="15.75" customHeight="1">
      <c r="D473" s="114" t="s">
        <v>1355</v>
      </c>
      <c r="E473" s="106" t="s">
        <v>548</v>
      </c>
      <c r="F473" s="107">
        <v>4</v>
      </c>
    </row>
    <row r="474" spans="4:6" ht="15.75" customHeight="1">
      <c r="D474" s="114" t="s">
        <v>1356</v>
      </c>
      <c r="E474" s="106" t="s">
        <v>550</v>
      </c>
      <c r="F474" s="107">
        <v>7</v>
      </c>
    </row>
    <row r="475" spans="4:6" ht="15.75" customHeight="1">
      <c r="D475" s="114" t="s">
        <v>1357</v>
      </c>
      <c r="E475" s="106" t="s">
        <v>548</v>
      </c>
      <c r="F475" s="107">
        <v>4</v>
      </c>
    </row>
    <row r="476" spans="4:6" ht="15.75" customHeight="1">
      <c r="D476" s="114" t="s">
        <v>1358</v>
      </c>
      <c r="E476" s="106" t="s">
        <v>548</v>
      </c>
      <c r="F476" s="107">
        <v>4</v>
      </c>
    </row>
    <row r="477" spans="4:6" ht="15.75" customHeight="1">
      <c r="D477" s="114" t="s">
        <v>1359</v>
      </c>
      <c r="E477" s="106" t="s">
        <v>555</v>
      </c>
      <c r="F477" s="107">
        <v>11</v>
      </c>
    </row>
    <row r="478" spans="4:6" ht="15.75" customHeight="1">
      <c r="D478" s="114" t="s">
        <v>1360</v>
      </c>
      <c r="E478" s="106" t="s">
        <v>555</v>
      </c>
      <c r="F478" s="107">
        <v>11</v>
      </c>
    </row>
    <row r="479" spans="4:6" ht="15.75" customHeight="1">
      <c r="D479" s="114" t="s">
        <v>553</v>
      </c>
      <c r="E479" s="106" t="s">
        <v>553</v>
      </c>
      <c r="F479" s="107">
        <v>10</v>
      </c>
    </row>
    <row r="480" spans="4:6" ht="15.75" customHeight="1">
      <c r="D480" s="114" t="s">
        <v>1361</v>
      </c>
      <c r="E480" s="106" t="s">
        <v>549</v>
      </c>
      <c r="F480" s="107">
        <v>6</v>
      </c>
    </row>
    <row r="481" spans="4:6" ht="15.75" customHeight="1">
      <c r="D481" s="114" t="s">
        <v>1361</v>
      </c>
      <c r="E481" s="106" t="s">
        <v>552</v>
      </c>
      <c r="F481" s="107">
        <v>9</v>
      </c>
    </row>
    <row r="482" spans="4:6" ht="15.75" customHeight="1">
      <c r="D482" s="114" t="s">
        <v>1362</v>
      </c>
      <c r="E482" s="106" t="s">
        <v>555</v>
      </c>
      <c r="F482" s="107">
        <v>11</v>
      </c>
    </row>
    <row r="483" spans="4:6" ht="15.75" customHeight="1">
      <c r="D483" s="114" t="s">
        <v>1363</v>
      </c>
      <c r="E483" s="106" t="s">
        <v>554</v>
      </c>
      <c r="F483" s="107">
        <v>12</v>
      </c>
    </row>
    <row r="484" spans="4:6" ht="15.75" customHeight="1">
      <c r="D484" s="114" t="s">
        <v>1364</v>
      </c>
      <c r="E484" s="106" t="s">
        <v>546</v>
      </c>
      <c r="F484" s="107">
        <v>1</v>
      </c>
    </row>
    <row r="485" spans="4:6" ht="15.75" customHeight="1">
      <c r="D485" s="114" t="s">
        <v>1365</v>
      </c>
      <c r="E485" s="106" t="s">
        <v>546</v>
      </c>
      <c r="F485" s="107">
        <v>1</v>
      </c>
    </row>
    <row r="486" spans="4:6" ht="15.75" customHeight="1">
      <c r="D486" s="114" t="s">
        <v>1365</v>
      </c>
      <c r="E486" s="106" t="s">
        <v>548</v>
      </c>
      <c r="F486" s="107">
        <v>4</v>
      </c>
    </row>
    <row r="487" spans="4:6" ht="15.75" customHeight="1">
      <c r="D487" s="114" t="s">
        <v>1366</v>
      </c>
      <c r="E487" s="106" t="s">
        <v>547</v>
      </c>
      <c r="F487" s="107">
        <v>3</v>
      </c>
    </row>
    <row r="488" spans="4:6" ht="15.75" customHeight="1">
      <c r="D488" s="114" t="s">
        <v>1367</v>
      </c>
      <c r="E488" s="106" t="s">
        <v>554</v>
      </c>
      <c r="F488" s="107">
        <v>12</v>
      </c>
    </row>
    <row r="489" spans="4:6" ht="15.75" customHeight="1">
      <c r="D489" s="114" t="s">
        <v>1368</v>
      </c>
      <c r="E489" s="106" t="s">
        <v>555</v>
      </c>
      <c r="F489" s="107">
        <v>11</v>
      </c>
    </row>
    <row r="490" spans="4:6" ht="15.75" customHeight="1">
      <c r="D490" s="114" t="s">
        <v>1369</v>
      </c>
      <c r="E490" s="106" t="s">
        <v>552</v>
      </c>
      <c r="F490" s="107">
        <v>9</v>
      </c>
    </row>
    <row r="491" spans="4:6" ht="15.75" customHeight="1">
      <c r="D491" s="114" t="s">
        <v>1370</v>
      </c>
      <c r="E491" s="106" t="s">
        <v>552</v>
      </c>
      <c r="F491" s="107">
        <v>9</v>
      </c>
    </row>
    <row r="492" spans="4:6" ht="15.75" customHeight="1">
      <c r="D492" s="114" t="s">
        <v>1371</v>
      </c>
      <c r="E492" s="106" t="s">
        <v>552</v>
      </c>
      <c r="F492" s="107">
        <v>9</v>
      </c>
    </row>
    <row r="493" spans="4:6" ht="15.75" customHeight="1">
      <c r="D493" s="114" t="s">
        <v>1372</v>
      </c>
      <c r="E493" s="106" t="s">
        <v>555</v>
      </c>
      <c r="F493" s="107">
        <v>11</v>
      </c>
    </row>
    <row r="494" spans="4:6" ht="15.75" customHeight="1">
      <c r="D494" s="114" t="s">
        <v>1373</v>
      </c>
      <c r="E494" s="106" t="s">
        <v>548</v>
      </c>
      <c r="F494" s="107">
        <v>4</v>
      </c>
    </row>
    <row r="495" spans="4:6" ht="15.75" customHeight="1">
      <c r="D495" s="114" t="s">
        <v>1374</v>
      </c>
      <c r="E495" s="106" t="s">
        <v>546</v>
      </c>
      <c r="F495" s="107">
        <v>1</v>
      </c>
    </row>
    <row r="496" spans="4:6" ht="15.75" customHeight="1">
      <c r="D496" s="114" t="s">
        <v>1375</v>
      </c>
      <c r="E496" s="106" t="s">
        <v>548</v>
      </c>
      <c r="F496" s="107">
        <v>4</v>
      </c>
    </row>
    <row r="497" spans="4:6" ht="15.75" customHeight="1">
      <c r="D497" s="114" t="s">
        <v>1376</v>
      </c>
      <c r="E497" s="106" t="s">
        <v>548</v>
      </c>
      <c r="F497" s="107">
        <v>4</v>
      </c>
    </row>
    <row r="498" spans="4:6" ht="15.75" customHeight="1">
      <c r="D498" s="114" t="s">
        <v>1377</v>
      </c>
      <c r="E498" s="106" t="s">
        <v>549</v>
      </c>
      <c r="F498" s="107">
        <v>6</v>
      </c>
    </row>
    <row r="499" spans="4:6" ht="15.75" customHeight="1">
      <c r="D499" s="114" t="s">
        <v>1378</v>
      </c>
      <c r="E499" s="106" t="s">
        <v>555</v>
      </c>
      <c r="F499" s="107">
        <v>11</v>
      </c>
    </row>
    <row r="500" spans="4:6" ht="15.75" customHeight="1">
      <c r="D500" s="114" t="s">
        <v>1379</v>
      </c>
      <c r="E500" s="106" t="s">
        <v>555</v>
      </c>
      <c r="F500" s="107">
        <v>11</v>
      </c>
    </row>
    <row r="501" spans="4:6" ht="15.75" customHeight="1">
      <c r="D501" s="114" t="s">
        <v>1380</v>
      </c>
      <c r="E501" s="106" t="s">
        <v>555</v>
      </c>
      <c r="F501" s="107">
        <v>11</v>
      </c>
    </row>
    <row r="502" spans="4:6" ht="15.75" customHeight="1">
      <c r="D502" s="114" t="s">
        <v>1381</v>
      </c>
      <c r="E502" s="106" t="s">
        <v>555</v>
      </c>
      <c r="F502" s="107">
        <v>11</v>
      </c>
    </row>
    <row r="503" spans="4:6" ht="15.75" customHeight="1">
      <c r="D503" s="114" t="s">
        <v>1382</v>
      </c>
      <c r="E503" s="106" t="s">
        <v>555</v>
      </c>
      <c r="F503" s="107">
        <v>11</v>
      </c>
    </row>
    <row r="504" spans="4:6" ht="15.75" customHeight="1">
      <c r="D504" s="114" t="s">
        <v>1383</v>
      </c>
      <c r="E504" s="106" t="s">
        <v>548</v>
      </c>
      <c r="F504" s="107">
        <v>4</v>
      </c>
    </row>
    <row r="505" spans="4:6" ht="15.75" customHeight="1">
      <c r="D505" s="114" t="s">
        <v>1384</v>
      </c>
      <c r="E505" s="106" t="s">
        <v>555</v>
      </c>
      <c r="F505" s="107">
        <v>11</v>
      </c>
    </row>
    <row r="506" spans="4:6" ht="15.75" customHeight="1">
      <c r="D506" s="114" t="s">
        <v>1385</v>
      </c>
      <c r="E506" s="106" t="s">
        <v>546</v>
      </c>
      <c r="F506" s="107">
        <v>1</v>
      </c>
    </row>
    <row r="507" spans="4:6" ht="15.75" customHeight="1">
      <c r="D507" s="114" t="s">
        <v>1386</v>
      </c>
      <c r="E507" s="106" t="s">
        <v>552</v>
      </c>
      <c r="F507" s="107">
        <v>9</v>
      </c>
    </row>
    <row r="508" spans="4:6" ht="15.75" customHeight="1">
      <c r="D508" s="114" t="s">
        <v>1387</v>
      </c>
      <c r="E508" s="106" t="s">
        <v>555</v>
      </c>
      <c r="F508" s="107">
        <v>11</v>
      </c>
    </row>
    <row r="509" spans="4:6" ht="15.75" customHeight="1">
      <c r="D509" s="114" t="s">
        <v>1388</v>
      </c>
      <c r="E509" s="106" t="s">
        <v>549</v>
      </c>
      <c r="F509" s="107">
        <v>6</v>
      </c>
    </row>
    <row r="510" spans="4:6" ht="15.75" customHeight="1">
      <c r="D510" s="114" t="s">
        <v>1388</v>
      </c>
      <c r="E510" s="106" t="s">
        <v>555</v>
      </c>
      <c r="F510" s="107">
        <v>11</v>
      </c>
    </row>
    <row r="511" spans="4:6" ht="15.75" customHeight="1">
      <c r="D511" s="114" t="s">
        <v>1389</v>
      </c>
      <c r="E511" s="106" t="s">
        <v>549</v>
      </c>
      <c r="F511" s="107">
        <v>6</v>
      </c>
    </row>
    <row r="512" spans="4:6" ht="15.75" customHeight="1">
      <c r="D512" s="114" t="s">
        <v>1390</v>
      </c>
      <c r="E512" s="106" t="s">
        <v>548</v>
      </c>
      <c r="F512" s="107">
        <v>4</v>
      </c>
    </row>
    <row r="513" spans="4:6" ht="15.75" customHeight="1">
      <c r="D513" s="114" t="s">
        <v>1391</v>
      </c>
      <c r="E513" s="106" t="s">
        <v>546</v>
      </c>
      <c r="F513" s="107">
        <v>1</v>
      </c>
    </row>
    <row r="514" spans="4:6" ht="15.75" customHeight="1">
      <c r="D514" s="114" t="s">
        <v>1392</v>
      </c>
      <c r="E514" s="106" t="s">
        <v>546</v>
      </c>
      <c r="F514" s="107">
        <v>1</v>
      </c>
    </row>
    <row r="515" spans="4:6" ht="15.75" customHeight="1">
      <c r="D515" s="114" t="s">
        <v>1393</v>
      </c>
      <c r="E515" s="106" t="s">
        <v>548</v>
      </c>
      <c r="F515" s="107">
        <v>4</v>
      </c>
    </row>
    <row r="516" spans="4:6" ht="15.75" customHeight="1">
      <c r="D516" s="114" t="s">
        <v>1394</v>
      </c>
      <c r="E516" s="106" t="s">
        <v>548</v>
      </c>
      <c r="F516" s="107">
        <v>4</v>
      </c>
    </row>
    <row r="517" spans="4:6" ht="15.75" customHeight="1">
      <c r="D517" s="114" t="s">
        <v>1395</v>
      </c>
      <c r="E517" s="106" t="s">
        <v>550</v>
      </c>
      <c r="F517" s="107">
        <v>7</v>
      </c>
    </row>
    <row r="518" spans="4:6" ht="15.75" customHeight="1">
      <c r="D518" s="114" t="s">
        <v>1396</v>
      </c>
      <c r="E518" s="106" t="s">
        <v>548</v>
      </c>
      <c r="F518" s="107">
        <v>4</v>
      </c>
    </row>
    <row r="519" spans="4:6" ht="15.75" customHeight="1">
      <c r="D519" s="114" t="s">
        <v>1397</v>
      </c>
      <c r="E519" s="106" t="s">
        <v>546</v>
      </c>
      <c r="F519" s="107">
        <v>1</v>
      </c>
    </row>
    <row r="520" spans="4:6" ht="15.75" customHeight="1">
      <c r="D520" s="114" t="s">
        <v>1398</v>
      </c>
      <c r="E520" s="106" t="s">
        <v>555</v>
      </c>
      <c r="F520" s="107">
        <v>11</v>
      </c>
    </row>
    <row r="521" spans="4:6" ht="15.75" customHeight="1">
      <c r="D521" s="114" t="s">
        <v>1399</v>
      </c>
      <c r="E521" s="106" t="s">
        <v>555</v>
      </c>
      <c r="F521" s="107">
        <v>11</v>
      </c>
    </row>
    <row r="522" spans="4:6" ht="15.75" customHeight="1">
      <c r="D522" s="114" t="s">
        <v>1400</v>
      </c>
      <c r="E522" s="106" t="s">
        <v>554</v>
      </c>
      <c r="F522" s="107">
        <v>12</v>
      </c>
    </row>
    <row r="523" spans="4:6" ht="15.75" customHeight="1">
      <c r="D523" s="114" t="s">
        <v>1401</v>
      </c>
      <c r="E523" s="106" t="s">
        <v>548</v>
      </c>
      <c r="F523" s="107">
        <v>4</v>
      </c>
    </row>
    <row r="524" spans="4:6" ht="15.75" customHeight="1">
      <c r="D524" s="114" t="s">
        <v>1402</v>
      </c>
      <c r="E524" s="106" t="s">
        <v>548</v>
      </c>
      <c r="F524" s="107">
        <v>4</v>
      </c>
    </row>
    <row r="525" spans="4:6" ht="15.75" customHeight="1">
      <c r="D525" s="114" t="s">
        <v>1403</v>
      </c>
      <c r="E525" s="106" t="s">
        <v>554</v>
      </c>
      <c r="F525" s="107">
        <v>12</v>
      </c>
    </row>
    <row r="526" spans="4:6" ht="15.75" customHeight="1">
      <c r="D526" s="114" t="s">
        <v>1404</v>
      </c>
      <c r="E526" s="106" t="s">
        <v>551</v>
      </c>
      <c r="F526" s="107">
        <v>8</v>
      </c>
    </row>
    <row r="527" spans="4:6" ht="15.75" customHeight="1">
      <c r="D527" s="114" t="s">
        <v>1405</v>
      </c>
      <c r="E527" s="106" t="s">
        <v>549</v>
      </c>
      <c r="F527" s="107">
        <v>6</v>
      </c>
    </row>
    <row r="528" spans="4:6" ht="15.75" customHeight="1">
      <c r="D528" s="114" t="s">
        <v>1406</v>
      </c>
      <c r="E528" s="106" t="s">
        <v>553</v>
      </c>
      <c r="F528" s="107">
        <v>10</v>
      </c>
    </row>
    <row r="529" spans="4:6" ht="15.75" customHeight="1">
      <c r="D529" s="114" t="s">
        <v>1407</v>
      </c>
      <c r="E529" s="106" t="s">
        <v>553</v>
      </c>
      <c r="F529" s="107">
        <v>10</v>
      </c>
    </row>
    <row r="530" spans="4:6" ht="15.75" customHeight="1">
      <c r="D530" s="114" t="s">
        <v>1408</v>
      </c>
      <c r="E530" s="106" t="s">
        <v>554</v>
      </c>
      <c r="F530" s="107">
        <v>12</v>
      </c>
    </row>
    <row r="531" spans="4:6" ht="15.75" customHeight="1">
      <c r="D531" s="114" t="s">
        <v>1409</v>
      </c>
      <c r="E531" s="106" t="s">
        <v>547</v>
      </c>
      <c r="F531" s="107">
        <v>3</v>
      </c>
    </row>
    <row r="532" spans="4:6" ht="15.75" customHeight="1">
      <c r="D532" s="114" t="s">
        <v>1409</v>
      </c>
      <c r="E532" s="106" t="s">
        <v>546</v>
      </c>
      <c r="F532" s="107">
        <v>1</v>
      </c>
    </row>
    <row r="533" spans="4:6" ht="15.75" customHeight="1">
      <c r="D533" s="114" t="s">
        <v>1410</v>
      </c>
      <c r="E533" s="106" t="s">
        <v>550</v>
      </c>
      <c r="F533" s="107">
        <v>7</v>
      </c>
    </row>
    <row r="534" spans="4:6" ht="15.75" customHeight="1">
      <c r="D534" s="114" t="s">
        <v>1411</v>
      </c>
      <c r="E534" s="106" t="s">
        <v>555</v>
      </c>
      <c r="F534" s="107">
        <v>11</v>
      </c>
    </row>
    <row r="535" spans="4:6" ht="15.75" customHeight="1">
      <c r="D535" s="114" t="s">
        <v>918</v>
      </c>
      <c r="E535" s="106" t="s">
        <v>548</v>
      </c>
      <c r="F535" s="107">
        <v>4</v>
      </c>
    </row>
    <row r="536" spans="4:6" ht="15.75" customHeight="1">
      <c r="D536" s="114" t="s">
        <v>1412</v>
      </c>
      <c r="E536" s="106" t="s">
        <v>546</v>
      </c>
      <c r="F536" s="107">
        <v>1</v>
      </c>
    </row>
    <row r="537" spans="4:6" ht="15.75" customHeight="1">
      <c r="D537" s="114" t="s">
        <v>1413</v>
      </c>
      <c r="E537" s="106" t="s">
        <v>546</v>
      </c>
      <c r="F537" s="107">
        <v>1</v>
      </c>
    </row>
    <row r="538" spans="4:6" ht="15.75" customHeight="1">
      <c r="D538" s="114" t="s">
        <v>1414</v>
      </c>
      <c r="E538" s="106" t="s">
        <v>547</v>
      </c>
      <c r="F538" s="107">
        <v>3</v>
      </c>
    </row>
    <row r="539" spans="4:6" ht="15.75" customHeight="1">
      <c r="D539" s="114" t="s">
        <v>1415</v>
      </c>
      <c r="E539" s="106" t="s">
        <v>546</v>
      </c>
      <c r="F539" s="107">
        <v>1</v>
      </c>
    </row>
    <row r="540" spans="4:6" ht="15.75" customHeight="1">
      <c r="D540" s="114" t="s">
        <v>1416</v>
      </c>
      <c r="E540" s="106" t="s">
        <v>549</v>
      </c>
      <c r="F540" s="107">
        <v>6</v>
      </c>
    </row>
    <row r="541" spans="4:6" ht="15.75" customHeight="1">
      <c r="D541" s="114" t="s">
        <v>1417</v>
      </c>
      <c r="E541" s="106" t="s">
        <v>555</v>
      </c>
      <c r="F541" s="107">
        <v>11</v>
      </c>
    </row>
    <row r="542" spans="4:6" ht="15.75" customHeight="1">
      <c r="D542" s="114" t="s">
        <v>1418</v>
      </c>
      <c r="E542" s="106" t="s">
        <v>555</v>
      </c>
      <c r="F542" s="107">
        <v>11</v>
      </c>
    </row>
    <row r="543" spans="4:6" ht="15.75" customHeight="1">
      <c r="D543" s="114" t="s">
        <v>1419</v>
      </c>
      <c r="E543" s="106" t="s">
        <v>547</v>
      </c>
      <c r="F543" s="107">
        <v>3</v>
      </c>
    </row>
    <row r="544" spans="4:6" ht="15.75" customHeight="1">
      <c r="D544" s="114" t="s">
        <v>1420</v>
      </c>
      <c r="E544" s="106" t="s">
        <v>549</v>
      </c>
      <c r="F544" s="107">
        <v>6</v>
      </c>
    </row>
    <row r="545" spans="4:6" ht="15.75" customHeight="1">
      <c r="D545" s="114" t="s">
        <v>1421</v>
      </c>
      <c r="E545" s="106" t="s">
        <v>555</v>
      </c>
      <c r="F545" s="107">
        <v>11</v>
      </c>
    </row>
    <row r="546" spans="4:6" ht="15.75" customHeight="1">
      <c r="D546" s="114" t="s">
        <v>1422</v>
      </c>
      <c r="E546" s="106" t="s">
        <v>548</v>
      </c>
      <c r="F546" s="107">
        <v>4</v>
      </c>
    </row>
    <row r="547" spans="4:6" ht="15.75" customHeight="1">
      <c r="D547" s="114" t="s">
        <v>1423</v>
      </c>
      <c r="E547" s="106" t="s">
        <v>555</v>
      </c>
      <c r="F547" s="107">
        <v>11</v>
      </c>
    </row>
    <row r="548" spans="4:6" ht="15.75" customHeight="1">
      <c r="D548" s="114" t="s">
        <v>1424</v>
      </c>
      <c r="E548" s="106" t="s">
        <v>546</v>
      </c>
      <c r="F548" s="107">
        <v>1</v>
      </c>
    </row>
    <row r="549" spans="4:6" ht="15.75" customHeight="1">
      <c r="D549" s="114" t="s">
        <v>1425</v>
      </c>
      <c r="E549" s="106" t="s">
        <v>554</v>
      </c>
      <c r="F549" s="107">
        <v>12</v>
      </c>
    </row>
    <row r="550" spans="4:6" ht="15.75" customHeight="1">
      <c r="D550" s="114" t="s">
        <v>1426</v>
      </c>
      <c r="E550" s="106" t="s">
        <v>547</v>
      </c>
      <c r="F550" s="107">
        <v>3</v>
      </c>
    </row>
    <row r="551" spans="4:6" ht="15.75" customHeight="1">
      <c r="D551" s="114" t="s">
        <v>1426</v>
      </c>
      <c r="E551" s="106" t="s">
        <v>548</v>
      </c>
      <c r="F551" s="107">
        <v>4</v>
      </c>
    </row>
    <row r="552" spans="4:6" ht="15.75" customHeight="1">
      <c r="D552" s="114" t="s">
        <v>1426</v>
      </c>
      <c r="E552" s="106" t="s">
        <v>554</v>
      </c>
      <c r="F552" s="107">
        <v>12</v>
      </c>
    </row>
    <row r="553" spans="4:6" ht="15.75" customHeight="1">
      <c r="D553" s="114" t="s">
        <v>1427</v>
      </c>
      <c r="E553" s="106" t="s">
        <v>546</v>
      </c>
      <c r="F553" s="107">
        <v>1</v>
      </c>
    </row>
    <row r="554" spans="4:6" ht="15.75" customHeight="1">
      <c r="D554" s="114" t="s">
        <v>1428</v>
      </c>
      <c r="E554" s="106" t="s">
        <v>546</v>
      </c>
      <c r="F554" s="107">
        <v>1</v>
      </c>
    </row>
    <row r="555" spans="4:6" ht="15.75" customHeight="1">
      <c r="D555" s="114" t="s">
        <v>1429</v>
      </c>
      <c r="E555" s="106" t="s">
        <v>548</v>
      </c>
      <c r="F555" s="107">
        <v>4</v>
      </c>
    </row>
    <row r="556" spans="4:6" ht="15.75" customHeight="1">
      <c r="D556" s="114" t="s">
        <v>1430</v>
      </c>
      <c r="E556" s="106" t="s">
        <v>549</v>
      </c>
      <c r="F556" s="107">
        <v>6</v>
      </c>
    </row>
    <row r="557" spans="4:6" ht="15.75" customHeight="1">
      <c r="D557" s="114" t="s">
        <v>1431</v>
      </c>
      <c r="E557" s="106" t="s">
        <v>554</v>
      </c>
      <c r="F557" s="107">
        <v>12</v>
      </c>
    </row>
    <row r="558" spans="4:6" ht="15.75" customHeight="1">
      <c r="D558" s="114" t="s">
        <v>1432</v>
      </c>
      <c r="E558" s="106" t="s">
        <v>550</v>
      </c>
      <c r="F558" s="107">
        <v>7</v>
      </c>
    </row>
    <row r="559" spans="4:6" ht="15.75" customHeight="1">
      <c r="D559" s="114" t="s">
        <v>920</v>
      </c>
      <c r="E559" s="106" t="s">
        <v>554</v>
      </c>
      <c r="F559" s="107">
        <v>12</v>
      </c>
    </row>
    <row r="560" spans="4:6" ht="15.75" customHeight="1">
      <c r="D560" s="114" t="s">
        <v>1433</v>
      </c>
      <c r="E560" s="106" t="s">
        <v>555</v>
      </c>
      <c r="F560" s="107">
        <v>11</v>
      </c>
    </row>
    <row r="561" spans="4:6" ht="15.75" customHeight="1">
      <c r="D561" s="114" t="s">
        <v>1434</v>
      </c>
      <c r="E561" s="106" t="s">
        <v>553</v>
      </c>
      <c r="F561" s="107">
        <v>10</v>
      </c>
    </row>
    <row r="562" spans="4:6" ht="15.75" customHeight="1">
      <c r="D562" s="114" t="s">
        <v>1435</v>
      </c>
      <c r="E562" s="106" t="s">
        <v>548</v>
      </c>
      <c r="F562" s="107">
        <v>4</v>
      </c>
    </row>
    <row r="563" spans="4:6" ht="15.75" customHeight="1">
      <c r="D563" s="114" t="s">
        <v>1436</v>
      </c>
      <c r="E563" s="106" t="s">
        <v>548</v>
      </c>
      <c r="F563" s="107">
        <v>4</v>
      </c>
    </row>
  </sheetData>
  <sheetProtection selectLockedCells="1" selectUnlockedCells="1"/>
  <sortState xmlns:xlrd2="http://schemas.microsoft.com/office/spreadsheetml/2017/richdata2" ref="D3:F572">
    <sortCondition ref="D3:D572"/>
  </sortState>
  <customSheetViews>
    <customSheetView guid="{6FFCD583-56CA-4420-AC43-EFE10261B2DF}" scale="115" hiddenRows="1" hiddenColumns="1">
      <selection activeCell="T43" sqref="T43"/>
      <pageMargins left="0" right="0" top="0" bottom="0" header="0" footer="0"/>
      <pageSetup paperSize="9" orientation="portrait" horizontalDpi="300" verticalDpi="300" r:id="rId1"/>
    </customSheetView>
  </customSheetViews>
  <phoneticPr fontId="26" type="noConversion"/>
  <pageMargins left="0.7" right="0.7" top="0.75" bottom="0.75" header="0.3" footer="0.3"/>
  <pageSetup paperSize="9" orientation="portrait" horizontalDpi="300" verticalDpi="300" r:id="rId2"/>
  <headerFooter>
    <oddFooter>&amp;L_x000D_&amp;1#&amp;"Calibri"&amp;10&amp;K000000 Intern gebruik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C9208194EB546A6EF3B95D6337387" ma:contentTypeVersion="3" ma:contentTypeDescription="Een nieuw document maken." ma:contentTypeScope="" ma:versionID="8f36d5dc66387e69d587363eb57046f8">
  <xsd:schema xmlns:xsd="http://www.w3.org/2001/XMLSchema" xmlns:xs="http://www.w3.org/2001/XMLSchema" xmlns:p="http://schemas.microsoft.com/office/2006/metadata/properties" xmlns:ns2="44f63203-3a3e-4727-94bc-064d1dd68ca4" targetNamespace="http://schemas.microsoft.com/office/2006/metadata/properties" ma:root="true" ma:fieldsID="b82d80f3249a1144ed37c9c017213ee4" ns2:_="">
    <xsd:import namespace="44f63203-3a3e-4727-94bc-064d1dd68c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f63203-3a3e-4727-94bc-064d1dd68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/ G t y U 5 A O / C i k A A A A 9 Q A A A B I A H A B D b 2 5 m a W c v U G F j a 2 F n Z S 5 4 b W w g o h g A K K A U A A A A A A A A A A A A A A A A A A A A A A A A A A A A h Y 9 B D o I w F E S v Q r q n R Y w G y a c s 3 I I x M T F u m 1 K h E T 6 G F s v d X H g k r y B G U X c u Z 9 5 M M n O / 3 i A d m t q 7 q M 7 o F h M y o w H x F M q 2 0 F g m p L d H P y I p h 6 2 Q J 1 E q b w y j i Q e j E 1 J Z e 4 4 Z c 8 5 R N 6 d t V 7 I w C G b s k G c 7 W a l G + B q N F S g V + b S K / y 3 C Y f 8 a w 0 O 6 i u h i O U 4 C N n m Q a / z y c G R P + m P C u q 9 t 3 y m O t b / J g E 0 S 2 P s C f w B Q S w M E F A A C A A g A / G t y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r c l M o i k e 4 D g A A A B E A A A A T A B w A R m 9 y b X V s Y X M v U 2 V j d G l v b j E u b S C i G A A o o B Q A A A A A A A A A A A A A A A A A A A A A A A A A A A A r T k 0 u y c z P U w i G 0 I b W A F B L A Q I t A B Q A A g A I A P x r c l O Q D v w o p A A A A P U A A A A S A A A A A A A A A A A A A A A A A A A A A A B D b 2 5 m a W c v U G F j a 2 F n Z S 5 4 b W x Q S w E C L Q A U A A I A C A D 8 a 3 J T D 8 r p q 6 Q A A A D p A A A A E w A A A A A A A A A A A A A A A A D w A A A A W 0 N v b n R l b n R f V H l w Z X N d L n h t b F B L A Q I t A B Q A A g A I A P x r c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h r d i 4 K O e Q 6 G T w j o A 8 g D G A A A A A A I A A A A A A A N m A A D A A A A A E A A A A P d Y P 4 J C 2 x d c M X U V B 7 R o Y + E A A A A A B I A A A K A A A A A Q A A A A s p L Q c K l X 9 H F B P P E V 7 q r A V V A A A A C X y f N / L W j k P f X c E o N n M h f s H t Y L n D x b F D J / Y H z Z K B R 3 Z o V W M 4 d 3 G U y a w M y g V r K r w c l P m Z l k 0 a N f H 0 d a V 4 h V C J p 9 l M x 5 R f X 8 x 5 R q g m U 5 7 O J i 9 B Q A A A D m M m n t i 5 Y 1 L t F K C G Q 6 7 b l I A E Y y 9 w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29503B-0158-41A2-A8C7-D4AE317C5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f63203-3a3e-4727-94bc-064d1dd68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208276-204A-4A80-9F51-AEA0BD8B60B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739EEE8-9B2E-4A4F-86F6-6D3B058BF6A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4f63203-3a3e-4727-94bc-064d1dd68ca4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ADD12D-4091-4BF2-A18E-FAD53D33B96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Maatregel_29_kosten</vt:lpstr>
      <vt:lpstr>Onderbouwing_M29</vt:lpstr>
      <vt:lpstr> Uittrekstaten.</vt:lpstr>
      <vt:lpstr>Afwerking_kosten </vt:lpstr>
      <vt:lpstr>Materiaal </vt:lpstr>
      <vt:lpstr>Tabellen</vt:lpstr>
      <vt:lpstr>'Afwerking_kosten '!_Hlk175842881</vt:lpstr>
      <vt:lpstr>' Uittrekstaten.'!Print_Area</vt:lpstr>
      <vt:lpstr>Maatregel_29_kosten!Print_Area</vt:lpstr>
      <vt:lpstr>Onderbouwing_M29!Print_Area</vt:lpstr>
      <vt:lpstr>' Uittrekstaten.'!Print_Titles</vt:lpstr>
      <vt:lpstr>Maatregel_29_kosten!Print_Titles</vt:lpstr>
      <vt:lpstr>Onderbouwing_M29!Print_Titles</vt:lpstr>
    </vt:vector>
  </TitlesOfParts>
  <Manager/>
  <Company>ABC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Overzicht kosten</dc:title>
  <dc:subject>GMC</dc:subject>
  <dc:creator>MEL @2025;HVE @2025</dc:creator>
  <cp:keywords/>
  <dc:description>V23</dc:description>
  <cp:lastModifiedBy>Hilde Gerlofs</cp:lastModifiedBy>
  <cp:revision/>
  <cp:lastPrinted>2025-05-13T12:57:44Z</cp:lastPrinted>
  <dcterms:created xsi:type="dcterms:W3CDTF">2014-09-30T09:55:43Z</dcterms:created>
  <dcterms:modified xsi:type="dcterms:W3CDTF">2025-05-30T12:09:29Z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0x010100C69C9208194EB546A6EF3B95D6337387</vt:lpwstr>
  </property>
</Properties>
</file>